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 activeTab="10"/>
  </bookViews>
  <sheets>
    <sheet name="Carátula" sheetId="1" r:id="rId1"/>
    <sheet name="Índice" sheetId="2" r:id="rId2"/>
    <sheet name="Centro" sheetId="26" r:id="rId3"/>
    <sheet name="Áncash" sheetId="27" r:id="rId4"/>
    <sheet name="Apurímac" sheetId="32" r:id="rId5"/>
    <sheet name="Ayacucho" sheetId="33" r:id="rId6"/>
    <sheet name="Huancavelica" sheetId="34" r:id="rId7"/>
    <sheet name="Huánuco" sheetId="35" r:id="rId8"/>
    <sheet name="Ica" sheetId="36" r:id="rId9"/>
    <sheet name="Junín" sheetId="37" r:id="rId10"/>
    <sheet name="Pasco" sheetId="38" r:id="rId11"/>
    <sheet name="Detalle" sheetId="39" state="hidden" r:id="rId12"/>
    <sheet name="Cuadro" sheetId="41" state="hidden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1" hidden="1">Detalle!$B$70:$H$112</definedName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B4" i="37" l="1"/>
  <c r="B4" i="36"/>
  <c r="B4" i="34"/>
  <c r="B4" i="33"/>
  <c r="B4" i="32"/>
  <c r="B4" i="35"/>
  <c r="O84" i="26" l="1"/>
  <c r="O87" i="26"/>
  <c r="O85" i="26"/>
  <c r="O83" i="26"/>
  <c r="O79" i="26"/>
  <c r="O78" i="26"/>
  <c r="O77" i="26"/>
  <c r="P78" i="26"/>
  <c r="P77" i="26"/>
  <c r="K35" i="26"/>
  <c r="M78" i="26" l="1"/>
  <c r="K78" i="26"/>
  <c r="M87" i="26"/>
  <c r="M86" i="26"/>
  <c r="M85" i="26"/>
  <c r="M84" i="26"/>
  <c r="M83" i="26"/>
  <c r="M82" i="26"/>
  <c r="K87" i="26"/>
  <c r="K86" i="26"/>
  <c r="K85" i="26"/>
  <c r="K84" i="26"/>
  <c r="K83" i="26"/>
  <c r="K82" i="26"/>
  <c r="G87" i="26"/>
  <c r="G86" i="26"/>
  <c r="G85" i="26"/>
  <c r="G84" i="26"/>
  <c r="G83" i="26"/>
  <c r="G82" i="26"/>
  <c r="E87" i="26"/>
  <c r="E86" i="26"/>
  <c r="E85" i="26"/>
  <c r="E84" i="26"/>
  <c r="E83" i="26"/>
  <c r="E82" i="26"/>
  <c r="G78" i="26"/>
  <c r="E78" i="26"/>
  <c r="F62" i="26"/>
  <c r="E62" i="26"/>
  <c r="E70" i="26"/>
  <c r="D70" i="26"/>
  <c r="E69" i="26"/>
  <c r="F69" i="26" s="1"/>
  <c r="D69" i="26"/>
  <c r="E68" i="26"/>
  <c r="D68" i="26"/>
  <c r="E67" i="26"/>
  <c r="F67" i="26" s="1"/>
  <c r="D67" i="26"/>
  <c r="E66" i="26"/>
  <c r="D66" i="26"/>
  <c r="F66" i="26" s="1"/>
  <c r="E65" i="26"/>
  <c r="F65" i="26" s="1"/>
  <c r="D65" i="26"/>
  <c r="E64" i="26"/>
  <c r="D64" i="26"/>
  <c r="E63" i="26"/>
  <c r="F63" i="26" s="1"/>
  <c r="G63" i="26" s="1"/>
  <c r="D63" i="26"/>
  <c r="D62" i="26"/>
  <c r="L69" i="26"/>
  <c r="L68" i="26"/>
  <c r="L67" i="26"/>
  <c r="L66" i="26"/>
  <c r="L65" i="26"/>
  <c r="L64" i="26"/>
  <c r="L63" i="26"/>
  <c r="L62" i="26"/>
  <c r="J69" i="26"/>
  <c r="J68" i="26"/>
  <c r="J67" i="26"/>
  <c r="J66" i="26"/>
  <c r="N66" i="26" s="1"/>
  <c r="J65" i="26"/>
  <c r="J64" i="26"/>
  <c r="J63" i="26"/>
  <c r="N63" i="26" s="1"/>
  <c r="J62" i="26"/>
  <c r="B4" i="26"/>
  <c r="K43" i="26"/>
  <c r="K51" i="26"/>
  <c r="J51" i="26"/>
  <c r="L51" i="26" s="1"/>
  <c r="K50" i="26"/>
  <c r="J50" i="26"/>
  <c r="K49" i="26"/>
  <c r="J49" i="26"/>
  <c r="K48" i="26"/>
  <c r="J48" i="26"/>
  <c r="K47" i="26"/>
  <c r="J47" i="26"/>
  <c r="L47" i="26" s="1"/>
  <c r="K46" i="26"/>
  <c r="J46" i="26"/>
  <c r="K45" i="26"/>
  <c r="J45" i="26"/>
  <c r="K44" i="26"/>
  <c r="J44" i="26"/>
  <c r="J43" i="26"/>
  <c r="F50" i="26"/>
  <c r="F49" i="26"/>
  <c r="F48" i="26"/>
  <c r="F47" i="26"/>
  <c r="F46" i="26"/>
  <c r="F45" i="26"/>
  <c r="F44" i="26"/>
  <c r="F43" i="26"/>
  <c r="D50" i="26"/>
  <c r="D49" i="26"/>
  <c r="D48" i="26"/>
  <c r="D47" i="26"/>
  <c r="D46" i="26"/>
  <c r="D45" i="26"/>
  <c r="D44" i="26"/>
  <c r="D43" i="26"/>
  <c r="Q22" i="38"/>
  <c r="P22" i="38"/>
  <c r="Q22" i="37"/>
  <c r="P22" i="37"/>
  <c r="Q22" i="36"/>
  <c r="P22" i="36"/>
  <c r="Q22" i="35"/>
  <c r="P22" i="35"/>
  <c r="Q22" i="34"/>
  <c r="P22" i="34"/>
  <c r="Q22" i="33"/>
  <c r="P22" i="33"/>
  <c r="Q22" i="32"/>
  <c r="P22" i="32"/>
  <c r="Q22" i="27"/>
  <c r="P22" i="27"/>
  <c r="N64" i="26" l="1"/>
  <c r="N68" i="26"/>
  <c r="L46" i="26"/>
  <c r="L44" i="26"/>
  <c r="K88" i="26"/>
  <c r="L87" i="26" s="1"/>
  <c r="F70" i="26"/>
  <c r="L48" i="26"/>
  <c r="L50" i="26"/>
  <c r="J52" i="26"/>
  <c r="L43" i="26"/>
  <c r="N65" i="26"/>
  <c r="N69" i="26"/>
  <c r="F64" i="26"/>
  <c r="G64" i="26" s="1"/>
  <c r="F68" i="26"/>
  <c r="G68" i="26" s="1"/>
  <c r="G67" i="26"/>
  <c r="D51" i="26"/>
  <c r="E50" i="26" s="1"/>
  <c r="F51" i="26"/>
  <c r="G43" i="26" s="1"/>
  <c r="L45" i="26"/>
  <c r="L49" i="26"/>
  <c r="K52" i="26"/>
  <c r="N67" i="26"/>
  <c r="G66" i="26"/>
  <c r="J70" i="26"/>
  <c r="K65" i="26" s="1"/>
  <c r="G88" i="26"/>
  <c r="H85" i="26" s="1"/>
  <c r="M88" i="26"/>
  <c r="N87" i="26" s="1"/>
  <c r="N62" i="26"/>
  <c r="L70" i="26"/>
  <c r="M64" i="26" s="1"/>
  <c r="E88" i="26"/>
  <c r="F87" i="26" s="1"/>
  <c r="M63" i="26"/>
  <c r="J34" i="26"/>
  <c r="N51" i="26" s="1"/>
  <c r="I34" i="26"/>
  <c r="J33" i="26"/>
  <c r="I33" i="26"/>
  <c r="M50" i="26" s="1"/>
  <c r="J32" i="26"/>
  <c r="I32" i="26"/>
  <c r="J31" i="26"/>
  <c r="I31" i="26"/>
  <c r="J30" i="26"/>
  <c r="N47" i="26" s="1"/>
  <c r="I30" i="26"/>
  <c r="J29" i="26"/>
  <c r="I29" i="26"/>
  <c r="M46" i="26" s="1"/>
  <c r="J28" i="26"/>
  <c r="I28" i="26"/>
  <c r="J27" i="26"/>
  <c r="I27" i="26"/>
  <c r="J26" i="26"/>
  <c r="I26" i="26"/>
  <c r="G26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F26" i="26"/>
  <c r="L52" i="26" l="1"/>
  <c r="L85" i="26"/>
  <c r="F86" i="26"/>
  <c r="E43" i="26"/>
  <c r="N84" i="26"/>
  <c r="L84" i="26"/>
  <c r="F84" i="26"/>
  <c r="K66" i="26"/>
  <c r="H32" i="26"/>
  <c r="M67" i="26"/>
  <c r="N83" i="26"/>
  <c r="L83" i="26"/>
  <c r="K77" i="26"/>
  <c r="K79" i="26" s="1"/>
  <c r="L78" i="26" s="1"/>
  <c r="M66" i="26"/>
  <c r="G47" i="26"/>
  <c r="E46" i="26"/>
  <c r="K62" i="26"/>
  <c r="M68" i="26"/>
  <c r="L86" i="26"/>
  <c r="L82" i="26"/>
  <c r="M77" i="26"/>
  <c r="M79" i="26" s="1"/>
  <c r="N78" i="26" s="1"/>
  <c r="K69" i="26"/>
  <c r="E47" i="26"/>
  <c r="E45" i="26"/>
  <c r="H87" i="26"/>
  <c r="G46" i="26"/>
  <c r="G69" i="26"/>
  <c r="G49" i="26"/>
  <c r="G48" i="26"/>
  <c r="H27" i="26"/>
  <c r="L29" i="26"/>
  <c r="H31" i="26"/>
  <c r="L33" i="26"/>
  <c r="M30" i="26"/>
  <c r="H83" i="26"/>
  <c r="G50" i="26"/>
  <c r="E44" i="26"/>
  <c r="G65" i="26"/>
  <c r="G45" i="26"/>
  <c r="G44" i="26"/>
  <c r="H28" i="26"/>
  <c r="M34" i="26"/>
  <c r="E48" i="26"/>
  <c r="E49" i="26"/>
  <c r="H26" i="26"/>
  <c r="G35" i="26"/>
  <c r="K29" i="26"/>
  <c r="O46" i="26" s="1"/>
  <c r="N46" i="26"/>
  <c r="K33" i="26"/>
  <c r="O50" i="26" s="1"/>
  <c r="N50" i="26"/>
  <c r="H29" i="26"/>
  <c r="N29" i="26" s="1"/>
  <c r="H33" i="26"/>
  <c r="L28" i="26"/>
  <c r="M45" i="26"/>
  <c r="L32" i="26"/>
  <c r="M49" i="26"/>
  <c r="G77" i="26"/>
  <c r="G79" i="26" s="1"/>
  <c r="H78" i="26" s="1"/>
  <c r="M26" i="26"/>
  <c r="N43" i="26"/>
  <c r="J35" i="26"/>
  <c r="M28" i="26"/>
  <c r="N45" i="26"/>
  <c r="M32" i="26"/>
  <c r="N49" i="26"/>
  <c r="K30" i="26"/>
  <c r="N86" i="26"/>
  <c r="N82" i="26"/>
  <c r="F85" i="26"/>
  <c r="F82" i="26"/>
  <c r="H86" i="26"/>
  <c r="H84" i="26"/>
  <c r="M69" i="26"/>
  <c r="M62" i="26"/>
  <c r="N70" i="26"/>
  <c r="M65" i="26"/>
  <c r="M27" i="26"/>
  <c r="N44" i="26"/>
  <c r="M31" i="26"/>
  <c r="N48" i="26"/>
  <c r="L26" i="26"/>
  <c r="I35" i="26"/>
  <c r="M43" i="26"/>
  <c r="L30" i="26"/>
  <c r="M47" i="26"/>
  <c r="L34" i="26"/>
  <c r="M51" i="26"/>
  <c r="K26" i="26"/>
  <c r="F35" i="26"/>
  <c r="H30" i="26"/>
  <c r="H34" i="26"/>
  <c r="L27" i="26"/>
  <c r="M44" i="26"/>
  <c r="L31" i="26"/>
  <c r="M48" i="26"/>
  <c r="K34" i="26"/>
  <c r="O51" i="26" s="1"/>
  <c r="N85" i="26"/>
  <c r="F83" i="26"/>
  <c r="E77" i="26"/>
  <c r="E79" i="26" s="1"/>
  <c r="F78" i="26" s="1"/>
  <c r="H82" i="26"/>
  <c r="K67" i="26"/>
  <c r="K63" i="26"/>
  <c r="K64" i="26"/>
  <c r="K68" i="26"/>
  <c r="L88" i="26"/>
  <c r="H77" i="26"/>
  <c r="H79" i="26" s="1"/>
  <c r="K31" i="26"/>
  <c r="M29" i="26"/>
  <c r="M33" i="26"/>
  <c r="K28" i="26"/>
  <c r="K32" i="26"/>
  <c r="K27" i="26"/>
  <c r="L19" i="26"/>
  <c r="L18" i="26"/>
  <c r="L17" i="26"/>
  <c r="L16" i="26"/>
  <c r="L15" i="26"/>
  <c r="L14" i="26"/>
  <c r="L13" i="26"/>
  <c r="J19" i="26"/>
  <c r="J18" i="26"/>
  <c r="J17" i="26"/>
  <c r="J16" i="26"/>
  <c r="J15" i="26"/>
  <c r="J14" i="26"/>
  <c r="J13" i="26"/>
  <c r="I19" i="26"/>
  <c r="I18" i="26"/>
  <c r="I17" i="26"/>
  <c r="I16" i="26"/>
  <c r="I15" i="26"/>
  <c r="I14" i="26"/>
  <c r="I13" i="26"/>
  <c r="H19" i="26"/>
  <c r="H18" i="26"/>
  <c r="H17" i="26"/>
  <c r="H16" i="26"/>
  <c r="H15" i="26"/>
  <c r="H14" i="26"/>
  <c r="H13" i="26"/>
  <c r="G19" i="26"/>
  <c r="G18" i="26"/>
  <c r="G17" i="26"/>
  <c r="G16" i="26"/>
  <c r="G15" i="26"/>
  <c r="G14" i="26"/>
  <c r="G13" i="26"/>
  <c r="L12" i="26"/>
  <c r="J12" i="26"/>
  <c r="I12" i="26"/>
  <c r="H12" i="26"/>
  <c r="G12" i="26"/>
  <c r="B4" i="38"/>
  <c r="I68" i="39"/>
  <c r="E65" i="39"/>
  <c r="I60" i="39"/>
  <c r="E59" i="39"/>
  <c r="I53" i="39"/>
  <c r="I51" i="39"/>
  <c r="E53" i="39"/>
  <c r="I43" i="39"/>
  <c r="I44" i="39"/>
  <c r="N33" i="26" l="1"/>
  <c r="G51" i="26"/>
  <c r="M70" i="26"/>
  <c r="N77" i="26"/>
  <c r="N79" i="26" s="1"/>
  <c r="L77" i="26"/>
  <c r="L79" i="26" s="1"/>
  <c r="E51" i="26"/>
  <c r="F77" i="26"/>
  <c r="F79" i="26" s="1"/>
  <c r="K70" i="26"/>
  <c r="N88" i="26"/>
  <c r="F88" i="26"/>
  <c r="H88" i="26"/>
  <c r="O64" i="26"/>
  <c r="O68" i="26"/>
  <c r="O66" i="26"/>
  <c r="O65" i="26"/>
  <c r="O67" i="26"/>
  <c r="O63" i="26"/>
  <c r="O69" i="26"/>
  <c r="O62" i="26"/>
  <c r="N26" i="26"/>
  <c r="O43" i="26"/>
  <c r="N30" i="26"/>
  <c r="O47" i="26"/>
  <c r="N27" i="26"/>
  <c r="O44" i="26"/>
  <c r="N34" i="26"/>
  <c r="M35" i="26"/>
  <c r="N52" i="26"/>
  <c r="N28" i="26"/>
  <c r="O45" i="26"/>
  <c r="J71" i="26"/>
  <c r="N32" i="26"/>
  <c r="O49" i="26"/>
  <c r="N31" i="26"/>
  <c r="O48" i="26"/>
  <c r="L35" i="26"/>
  <c r="M52" i="26"/>
  <c r="L71" i="26"/>
  <c r="H35" i="26"/>
  <c r="K15" i="26"/>
  <c r="K19" i="26"/>
  <c r="K17" i="26"/>
  <c r="I20" i="26"/>
  <c r="J20" i="26" s="1"/>
  <c r="K16" i="26"/>
  <c r="K12" i="26"/>
  <c r="G20" i="26"/>
  <c r="H20" i="26" s="1"/>
  <c r="K14" i="26"/>
  <c r="K18" i="26"/>
  <c r="K13" i="26"/>
  <c r="O52" i="26" l="1"/>
  <c r="N35" i="26"/>
  <c r="N71" i="26"/>
  <c r="O70" i="26"/>
  <c r="K20" i="26"/>
  <c r="L20" i="26" s="1"/>
  <c r="E40" i="39" l="1"/>
  <c r="H2" i="39" l="1"/>
  <c r="H112" i="39"/>
  <c r="H111" i="39"/>
  <c r="H110" i="39"/>
  <c r="H109" i="39"/>
  <c r="H108" i="39"/>
  <c r="H107" i="39"/>
  <c r="H106" i="39"/>
  <c r="H105" i="39"/>
  <c r="H104" i="39"/>
  <c r="H103" i="39"/>
  <c r="H102" i="39"/>
  <c r="H101" i="39"/>
  <c r="H100" i="39"/>
  <c r="H99" i="39"/>
  <c r="H98" i="39"/>
  <c r="H97" i="39"/>
  <c r="I97" i="39" s="1"/>
  <c r="H96" i="39"/>
  <c r="H95" i="39"/>
  <c r="H94" i="39"/>
  <c r="H93" i="39"/>
  <c r="H92" i="39"/>
  <c r="H91" i="39"/>
  <c r="H90" i="39"/>
  <c r="H89" i="39"/>
  <c r="H88" i="39"/>
  <c r="H87" i="39"/>
  <c r="H86" i="39"/>
  <c r="H85" i="39"/>
  <c r="H84" i="39"/>
  <c r="H83" i="39"/>
  <c r="H82" i="39"/>
  <c r="H81" i="39"/>
  <c r="H80" i="39"/>
  <c r="H79" i="39"/>
  <c r="H78" i="39"/>
  <c r="H77" i="39"/>
  <c r="H76" i="39"/>
  <c r="H75" i="39"/>
  <c r="H74" i="39"/>
  <c r="H73" i="39"/>
  <c r="H72" i="39"/>
  <c r="H71" i="39"/>
  <c r="H68" i="39"/>
  <c r="H67" i="39"/>
  <c r="H66" i="39"/>
  <c r="H65" i="39"/>
  <c r="H64" i="39"/>
  <c r="H63" i="39"/>
  <c r="H62" i="39"/>
  <c r="H61" i="39"/>
  <c r="H60" i="39"/>
  <c r="H59" i="39"/>
  <c r="H58" i="39"/>
  <c r="H57" i="39"/>
  <c r="H56" i="39"/>
  <c r="H55" i="39"/>
  <c r="H54" i="39"/>
  <c r="H53" i="39"/>
  <c r="H52" i="39"/>
  <c r="H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H6" i="39"/>
  <c r="H5" i="39"/>
  <c r="H4" i="39"/>
  <c r="H3" i="39"/>
  <c r="D111" i="39"/>
  <c r="D110" i="39"/>
  <c r="D109" i="39"/>
  <c r="D108" i="39"/>
  <c r="E108" i="39" s="1"/>
  <c r="D107" i="39"/>
  <c r="D106" i="39"/>
  <c r="D105" i="39"/>
  <c r="D102" i="39"/>
  <c r="D101" i="39"/>
  <c r="D100" i="39"/>
  <c r="D99" i="39"/>
  <c r="D98" i="39"/>
  <c r="D97" i="39"/>
  <c r="D96" i="39"/>
  <c r="D95" i="39"/>
  <c r="D94" i="39"/>
  <c r="D93" i="39"/>
  <c r="D91" i="39"/>
  <c r="D90" i="39"/>
  <c r="D89" i="39"/>
  <c r="D88" i="39"/>
  <c r="D85" i="39"/>
  <c r="D84" i="39"/>
  <c r="D86" i="39" s="1"/>
  <c r="D83" i="39"/>
  <c r="D82" i="39"/>
  <c r="D81" i="39"/>
  <c r="D80" i="39"/>
  <c r="D79" i="39"/>
  <c r="D75" i="39"/>
  <c r="D74" i="39"/>
  <c r="D73" i="39"/>
  <c r="D72" i="39"/>
  <c r="D71" i="39"/>
  <c r="D65" i="39"/>
  <c r="D64" i="39"/>
  <c r="D63" i="39"/>
  <c r="D62" i="39"/>
  <c r="D61" i="39"/>
  <c r="D59" i="39"/>
  <c r="D58" i="39"/>
  <c r="D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0" i="39"/>
  <c r="D39" i="39"/>
  <c r="D38" i="39"/>
  <c r="D37" i="39"/>
  <c r="D34" i="39"/>
  <c r="D33" i="39"/>
  <c r="D32" i="39"/>
  <c r="D31" i="39"/>
  <c r="D30" i="39"/>
  <c r="D29" i="39"/>
  <c r="D26" i="39"/>
  <c r="D25" i="39"/>
  <c r="D24" i="39"/>
  <c r="D23" i="39"/>
  <c r="D22" i="39"/>
  <c r="D21" i="39"/>
  <c r="D18" i="39"/>
  <c r="D17" i="39"/>
  <c r="D16" i="39"/>
  <c r="D15" i="39"/>
  <c r="D14" i="39"/>
  <c r="D8" i="39"/>
  <c r="D7" i="39"/>
  <c r="D6" i="39"/>
  <c r="D5" i="39"/>
  <c r="D4" i="39"/>
  <c r="D3" i="39"/>
  <c r="D2" i="39"/>
  <c r="G46" i="38"/>
  <c r="M57" i="38"/>
  <c r="N56" i="38" s="1"/>
  <c r="K57" i="38"/>
  <c r="L55" i="38" s="1"/>
  <c r="G57" i="38"/>
  <c r="H56" i="38" s="1"/>
  <c r="E57" i="38"/>
  <c r="E46" i="38" s="1"/>
  <c r="F55" i="38"/>
  <c r="M57" i="37"/>
  <c r="N56" i="37" s="1"/>
  <c r="K57" i="37"/>
  <c r="L56" i="37" s="1"/>
  <c r="G57" i="37"/>
  <c r="H56" i="37" s="1"/>
  <c r="E57" i="37"/>
  <c r="E46" i="37" s="1"/>
  <c r="F56" i="37"/>
  <c r="F55" i="37"/>
  <c r="F54" i="37"/>
  <c r="F52" i="37"/>
  <c r="F51" i="37"/>
  <c r="M57" i="36"/>
  <c r="N56" i="36" s="1"/>
  <c r="K57" i="36"/>
  <c r="L55" i="36" s="1"/>
  <c r="G57" i="36"/>
  <c r="H56" i="36" s="1"/>
  <c r="E57" i="36"/>
  <c r="E46" i="36" s="1"/>
  <c r="M57" i="35"/>
  <c r="N56" i="35" s="1"/>
  <c r="K57" i="35"/>
  <c r="K46" i="35" s="1"/>
  <c r="G57" i="35"/>
  <c r="H56" i="35" s="1"/>
  <c r="E57" i="35"/>
  <c r="E46" i="35" s="1"/>
  <c r="L56" i="35"/>
  <c r="L55" i="35"/>
  <c r="F54" i="35"/>
  <c r="L52" i="35"/>
  <c r="F52" i="35"/>
  <c r="M57" i="34"/>
  <c r="N56" i="34" s="1"/>
  <c r="K57" i="34"/>
  <c r="L55" i="34" s="1"/>
  <c r="G57" i="34"/>
  <c r="H56" i="34" s="1"/>
  <c r="E57" i="34"/>
  <c r="E46" i="34" s="1"/>
  <c r="M57" i="33"/>
  <c r="N56" i="33" s="1"/>
  <c r="K57" i="33"/>
  <c r="L56" i="33" s="1"/>
  <c r="G57" i="33"/>
  <c r="H56" i="33" s="1"/>
  <c r="E57" i="33"/>
  <c r="E46" i="33" s="1"/>
  <c r="L53" i="33"/>
  <c r="M57" i="32"/>
  <c r="N56" i="32" s="1"/>
  <c r="K57" i="32"/>
  <c r="K46" i="32" s="1"/>
  <c r="G57" i="32"/>
  <c r="H56" i="32" s="1"/>
  <c r="E57" i="32"/>
  <c r="E46" i="32" s="1"/>
  <c r="L52" i="32"/>
  <c r="E57" i="27"/>
  <c r="F53" i="27" s="1"/>
  <c r="G57" i="27"/>
  <c r="H55" i="27" s="1"/>
  <c r="K57" i="27"/>
  <c r="L53" i="27" s="1"/>
  <c r="M57" i="27"/>
  <c r="N55" i="27" s="1"/>
  <c r="F51" i="27"/>
  <c r="B4" i="27"/>
  <c r="J40" i="38"/>
  <c r="J39" i="38"/>
  <c r="J38" i="38"/>
  <c r="J37" i="38"/>
  <c r="J36" i="38"/>
  <c r="J35" i="38"/>
  <c r="J34" i="38"/>
  <c r="J33" i="38"/>
  <c r="J32" i="38"/>
  <c r="J40" i="37"/>
  <c r="J39" i="37"/>
  <c r="J38" i="37"/>
  <c r="J37" i="37"/>
  <c r="J36" i="37"/>
  <c r="J35" i="37"/>
  <c r="J34" i="37"/>
  <c r="J33" i="37"/>
  <c r="J32" i="37"/>
  <c r="J40" i="36"/>
  <c r="J39" i="36"/>
  <c r="J38" i="36"/>
  <c r="J37" i="36"/>
  <c r="J36" i="36"/>
  <c r="J35" i="36"/>
  <c r="J34" i="36"/>
  <c r="J33" i="36"/>
  <c r="J32" i="36"/>
  <c r="J40" i="35"/>
  <c r="J39" i="35"/>
  <c r="J38" i="35"/>
  <c r="J37" i="35"/>
  <c r="J36" i="35"/>
  <c r="J35" i="35"/>
  <c r="J34" i="35"/>
  <c r="J33" i="35"/>
  <c r="J32" i="35"/>
  <c r="J40" i="34"/>
  <c r="J39" i="34"/>
  <c r="J38" i="34"/>
  <c r="J37" i="34"/>
  <c r="K37" i="34" s="1"/>
  <c r="J36" i="34"/>
  <c r="J35" i="34"/>
  <c r="J34" i="34"/>
  <c r="J33" i="34"/>
  <c r="K33" i="34" s="1"/>
  <c r="J32" i="34"/>
  <c r="J40" i="33"/>
  <c r="J39" i="33"/>
  <c r="J38" i="33"/>
  <c r="J37" i="33"/>
  <c r="J36" i="33"/>
  <c r="J35" i="33"/>
  <c r="J34" i="33"/>
  <c r="J33" i="33"/>
  <c r="J32" i="33"/>
  <c r="J40" i="32"/>
  <c r="J39" i="32"/>
  <c r="J38" i="32"/>
  <c r="J37" i="32"/>
  <c r="J36" i="32"/>
  <c r="J35" i="32"/>
  <c r="J34" i="32"/>
  <c r="J33" i="32"/>
  <c r="J32" i="32"/>
  <c r="J33" i="27"/>
  <c r="J34" i="27"/>
  <c r="J35" i="27"/>
  <c r="J36" i="27"/>
  <c r="J37" i="27"/>
  <c r="J38" i="27"/>
  <c r="J39" i="27"/>
  <c r="J40" i="27"/>
  <c r="J32" i="27"/>
  <c r="N21" i="38"/>
  <c r="M21" i="38"/>
  <c r="K21" i="38"/>
  <c r="J21" i="38"/>
  <c r="I21" i="38"/>
  <c r="O21" i="38" s="1"/>
  <c r="F21" i="38"/>
  <c r="N20" i="38"/>
  <c r="M20" i="38"/>
  <c r="K20" i="38"/>
  <c r="J20" i="38"/>
  <c r="I20" i="38"/>
  <c r="O20" i="38" s="1"/>
  <c r="F20" i="38"/>
  <c r="N19" i="38"/>
  <c r="M19" i="38"/>
  <c r="K19" i="38"/>
  <c r="J19" i="38"/>
  <c r="I19" i="38"/>
  <c r="O19" i="38" s="1"/>
  <c r="F19" i="38"/>
  <c r="L19" i="38" s="1"/>
  <c r="N18" i="38"/>
  <c r="M18" i="38"/>
  <c r="K18" i="38"/>
  <c r="J18" i="38"/>
  <c r="I18" i="38"/>
  <c r="O18" i="38" s="1"/>
  <c r="F18" i="38"/>
  <c r="N17" i="38"/>
  <c r="M17" i="38"/>
  <c r="K17" i="38"/>
  <c r="J17" i="38"/>
  <c r="I17" i="38"/>
  <c r="O17" i="38" s="1"/>
  <c r="F17" i="38"/>
  <c r="N16" i="38"/>
  <c r="M16" i="38"/>
  <c r="K16" i="38"/>
  <c r="J16" i="38"/>
  <c r="I16" i="38"/>
  <c r="O16" i="38" s="1"/>
  <c r="F16" i="38"/>
  <c r="N15" i="38"/>
  <c r="M15" i="38"/>
  <c r="K15" i="38"/>
  <c r="J15" i="38"/>
  <c r="I15" i="38"/>
  <c r="O15" i="38" s="1"/>
  <c r="F15" i="38"/>
  <c r="L15" i="38" s="1"/>
  <c r="N14" i="38"/>
  <c r="M14" i="38"/>
  <c r="K14" i="38"/>
  <c r="J14" i="38"/>
  <c r="I14" i="38"/>
  <c r="O14" i="38" s="1"/>
  <c r="F14" i="38"/>
  <c r="L14" i="38" s="1"/>
  <c r="O13" i="38"/>
  <c r="N13" i="38"/>
  <c r="M13" i="38"/>
  <c r="K13" i="38"/>
  <c r="J13" i="38"/>
  <c r="I13" i="38"/>
  <c r="F13" i="38"/>
  <c r="B3" i="38"/>
  <c r="N21" i="37"/>
  <c r="M21" i="37"/>
  <c r="K21" i="37"/>
  <c r="J21" i="37"/>
  <c r="I21" i="37"/>
  <c r="O21" i="37" s="1"/>
  <c r="F21" i="37"/>
  <c r="L21" i="37" s="1"/>
  <c r="N20" i="37"/>
  <c r="M20" i="37"/>
  <c r="K20" i="37"/>
  <c r="J20" i="37"/>
  <c r="I20" i="37"/>
  <c r="O20" i="37" s="1"/>
  <c r="F20" i="37"/>
  <c r="N19" i="37"/>
  <c r="M19" i="37"/>
  <c r="K19" i="37"/>
  <c r="J19" i="37"/>
  <c r="I19" i="37"/>
  <c r="O19" i="37" s="1"/>
  <c r="F19" i="37"/>
  <c r="L19" i="37" s="1"/>
  <c r="N18" i="37"/>
  <c r="M18" i="37"/>
  <c r="K18" i="37"/>
  <c r="J18" i="37"/>
  <c r="I18" i="37"/>
  <c r="O18" i="37" s="1"/>
  <c r="F18" i="37"/>
  <c r="N17" i="37"/>
  <c r="M17" i="37"/>
  <c r="K17" i="37"/>
  <c r="J17" i="37"/>
  <c r="I17" i="37"/>
  <c r="O17" i="37" s="1"/>
  <c r="F17" i="37"/>
  <c r="L17" i="37" s="1"/>
  <c r="N16" i="37"/>
  <c r="M16" i="37"/>
  <c r="K16" i="37"/>
  <c r="J16" i="37"/>
  <c r="I16" i="37"/>
  <c r="O16" i="37" s="1"/>
  <c r="F16" i="37"/>
  <c r="N15" i="37"/>
  <c r="M15" i="37"/>
  <c r="K15" i="37"/>
  <c r="J15" i="37"/>
  <c r="I15" i="37"/>
  <c r="O15" i="37" s="1"/>
  <c r="F15" i="37"/>
  <c r="L15" i="37" s="1"/>
  <c r="N14" i="37"/>
  <c r="M14" i="37"/>
  <c r="K14" i="37"/>
  <c r="J14" i="37"/>
  <c r="I14" i="37"/>
  <c r="O14" i="37" s="1"/>
  <c r="F14" i="37"/>
  <c r="N13" i="37"/>
  <c r="M13" i="37"/>
  <c r="K13" i="37"/>
  <c r="J13" i="37"/>
  <c r="I13" i="37"/>
  <c r="O13" i="37" s="1"/>
  <c r="F13" i="37"/>
  <c r="L13" i="37" s="1"/>
  <c r="B3" i="37"/>
  <c r="N21" i="36"/>
  <c r="M21" i="36"/>
  <c r="K21" i="36"/>
  <c r="J21" i="36"/>
  <c r="I21" i="36"/>
  <c r="O21" i="36" s="1"/>
  <c r="F21" i="36"/>
  <c r="N20" i="36"/>
  <c r="M20" i="36"/>
  <c r="K20" i="36"/>
  <c r="J20" i="36"/>
  <c r="I20" i="36"/>
  <c r="O20" i="36" s="1"/>
  <c r="F20" i="36"/>
  <c r="O19" i="36"/>
  <c r="N19" i="36"/>
  <c r="M19" i="36"/>
  <c r="K19" i="36"/>
  <c r="J19" i="36"/>
  <c r="I19" i="36"/>
  <c r="F19" i="36"/>
  <c r="L19" i="36" s="1"/>
  <c r="N18" i="36"/>
  <c r="M18" i="36"/>
  <c r="K18" i="36"/>
  <c r="J18" i="36"/>
  <c r="I18" i="36"/>
  <c r="O18" i="36" s="1"/>
  <c r="F18" i="36"/>
  <c r="N17" i="36"/>
  <c r="M17" i="36"/>
  <c r="K17" i="36"/>
  <c r="J17" i="36"/>
  <c r="I17" i="36"/>
  <c r="O17" i="36" s="1"/>
  <c r="F17" i="36"/>
  <c r="L17" i="36" s="1"/>
  <c r="N16" i="36"/>
  <c r="M16" i="36"/>
  <c r="K16" i="36"/>
  <c r="J16" i="36"/>
  <c r="I16" i="36"/>
  <c r="O16" i="36" s="1"/>
  <c r="F16" i="36"/>
  <c r="N15" i="36"/>
  <c r="M15" i="36"/>
  <c r="K15" i="36"/>
  <c r="J15" i="36"/>
  <c r="I15" i="36"/>
  <c r="O15" i="36" s="1"/>
  <c r="F15" i="36"/>
  <c r="L15" i="36" s="1"/>
  <c r="N14" i="36"/>
  <c r="M14" i="36"/>
  <c r="K14" i="36"/>
  <c r="J14" i="36"/>
  <c r="I14" i="36"/>
  <c r="O14" i="36" s="1"/>
  <c r="F14" i="36"/>
  <c r="N13" i="36"/>
  <c r="M13" i="36"/>
  <c r="K13" i="36"/>
  <c r="J13" i="36"/>
  <c r="I13" i="36"/>
  <c r="O13" i="36" s="1"/>
  <c r="F13" i="36"/>
  <c r="B3" i="36"/>
  <c r="N21" i="35"/>
  <c r="M21" i="35"/>
  <c r="K21" i="35"/>
  <c r="J21" i="35"/>
  <c r="I21" i="35"/>
  <c r="O21" i="35" s="1"/>
  <c r="F21" i="35"/>
  <c r="N20" i="35"/>
  <c r="M20" i="35"/>
  <c r="K20" i="35"/>
  <c r="J20" i="35"/>
  <c r="I20" i="35"/>
  <c r="O20" i="35" s="1"/>
  <c r="F20" i="35"/>
  <c r="N19" i="35"/>
  <c r="M19" i="35"/>
  <c r="K19" i="35"/>
  <c r="J19" i="35"/>
  <c r="I19" i="35"/>
  <c r="O19" i="35" s="1"/>
  <c r="F19" i="35"/>
  <c r="N18" i="35"/>
  <c r="M18" i="35"/>
  <c r="K18" i="35"/>
  <c r="J18" i="35"/>
  <c r="I18" i="35"/>
  <c r="O18" i="35" s="1"/>
  <c r="F18" i="35"/>
  <c r="N17" i="35"/>
  <c r="M17" i="35"/>
  <c r="K17" i="35"/>
  <c r="J17" i="35"/>
  <c r="I17" i="35"/>
  <c r="O17" i="35" s="1"/>
  <c r="F17" i="35"/>
  <c r="N16" i="35"/>
  <c r="M16" i="35"/>
  <c r="K16" i="35"/>
  <c r="J16" i="35"/>
  <c r="I16" i="35"/>
  <c r="O16" i="35" s="1"/>
  <c r="F16" i="35"/>
  <c r="L16" i="35" s="1"/>
  <c r="O15" i="35"/>
  <c r="N15" i="35"/>
  <c r="M15" i="35"/>
  <c r="K15" i="35"/>
  <c r="J15" i="35"/>
  <c r="I15" i="35"/>
  <c r="F15" i="35"/>
  <c r="L15" i="35" s="1"/>
  <c r="O14" i="35"/>
  <c r="N14" i="35"/>
  <c r="M14" i="35"/>
  <c r="K14" i="35"/>
  <c r="J14" i="35"/>
  <c r="I14" i="35"/>
  <c r="F14" i="35"/>
  <c r="N13" i="35"/>
  <c r="M13" i="35"/>
  <c r="K13" i="35"/>
  <c r="J13" i="35"/>
  <c r="I13" i="35"/>
  <c r="O13" i="35" s="1"/>
  <c r="F13" i="35"/>
  <c r="B3" i="35"/>
  <c r="B3" i="27"/>
  <c r="B3" i="32"/>
  <c r="B3" i="33"/>
  <c r="B3" i="34"/>
  <c r="N21" i="34"/>
  <c r="M21" i="34"/>
  <c r="N20" i="34"/>
  <c r="M20" i="34"/>
  <c r="N19" i="34"/>
  <c r="M19" i="34"/>
  <c r="N18" i="34"/>
  <c r="M18" i="34"/>
  <c r="N17" i="34"/>
  <c r="M17" i="34"/>
  <c r="N16" i="34"/>
  <c r="M16" i="34"/>
  <c r="N15" i="34"/>
  <c r="M15" i="34"/>
  <c r="N14" i="34"/>
  <c r="M14" i="34"/>
  <c r="N13" i="34"/>
  <c r="M13" i="34"/>
  <c r="N21" i="33"/>
  <c r="M21" i="33"/>
  <c r="N20" i="33"/>
  <c r="M20" i="33"/>
  <c r="N19" i="33"/>
  <c r="M19" i="33"/>
  <c r="N18" i="33"/>
  <c r="M18" i="33"/>
  <c r="N17" i="33"/>
  <c r="M17" i="33"/>
  <c r="N16" i="33"/>
  <c r="M16" i="33"/>
  <c r="N15" i="33"/>
  <c r="M15" i="33"/>
  <c r="N14" i="33"/>
  <c r="M14" i="33"/>
  <c r="N13" i="33"/>
  <c r="M13" i="33"/>
  <c r="N21" i="32"/>
  <c r="M21" i="32"/>
  <c r="N20" i="32"/>
  <c r="M20" i="32"/>
  <c r="N19" i="32"/>
  <c r="M19" i="32"/>
  <c r="N18" i="32"/>
  <c r="M18" i="32"/>
  <c r="N17" i="32"/>
  <c r="M17" i="32"/>
  <c r="N16" i="32"/>
  <c r="M16" i="32"/>
  <c r="N15" i="32"/>
  <c r="M15" i="32"/>
  <c r="N14" i="32"/>
  <c r="M14" i="32"/>
  <c r="N13" i="32"/>
  <c r="M13" i="32"/>
  <c r="N13" i="27"/>
  <c r="N21" i="27"/>
  <c r="M21" i="27"/>
  <c r="N20" i="27"/>
  <c r="M20" i="27"/>
  <c r="N19" i="27"/>
  <c r="M19" i="27"/>
  <c r="N18" i="27"/>
  <c r="M18" i="27"/>
  <c r="N17" i="27"/>
  <c r="M17" i="27"/>
  <c r="N16" i="27"/>
  <c r="M16" i="27"/>
  <c r="N15" i="27"/>
  <c r="M15" i="27"/>
  <c r="N14" i="27"/>
  <c r="M14" i="27"/>
  <c r="M13" i="27"/>
  <c r="K21" i="34"/>
  <c r="J21" i="34"/>
  <c r="K20" i="34"/>
  <c r="J20" i="34"/>
  <c r="K19" i="34"/>
  <c r="J19" i="34"/>
  <c r="K18" i="34"/>
  <c r="J18" i="34"/>
  <c r="K17" i="34"/>
  <c r="J17" i="34"/>
  <c r="K16" i="34"/>
  <c r="J16" i="34"/>
  <c r="K15" i="34"/>
  <c r="J15" i="34"/>
  <c r="K14" i="34"/>
  <c r="J14" i="34"/>
  <c r="K13" i="34"/>
  <c r="J13" i="34"/>
  <c r="K21" i="33"/>
  <c r="J21" i="33"/>
  <c r="K20" i="33"/>
  <c r="J20" i="33"/>
  <c r="K19" i="33"/>
  <c r="J19" i="33"/>
  <c r="K18" i="33"/>
  <c r="J18" i="33"/>
  <c r="K17" i="33"/>
  <c r="J17" i="33"/>
  <c r="K16" i="33"/>
  <c r="J16" i="33"/>
  <c r="K15" i="33"/>
  <c r="J15" i="33"/>
  <c r="K14" i="33"/>
  <c r="J14" i="33"/>
  <c r="K13" i="33"/>
  <c r="J13" i="33"/>
  <c r="K21" i="32"/>
  <c r="J21" i="32"/>
  <c r="K20" i="32"/>
  <c r="J20" i="32"/>
  <c r="K19" i="32"/>
  <c r="J19" i="32"/>
  <c r="K18" i="32"/>
  <c r="J18" i="32"/>
  <c r="K17" i="32"/>
  <c r="J17" i="32"/>
  <c r="K16" i="32"/>
  <c r="J16" i="32"/>
  <c r="K15" i="32"/>
  <c r="J15" i="32"/>
  <c r="K14" i="32"/>
  <c r="J14" i="32"/>
  <c r="K13" i="32"/>
  <c r="J13" i="32"/>
  <c r="K20" i="27"/>
  <c r="J20" i="27"/>
  <c r="K19" i="27"/>
  <c r="K18" i="27"/>
  <c r="K17" i="27"/>
  <c r="K16" i="27"/>
  <c r="K15" i="27"/>
  <c r="K14" i="27"/>
  <c r="K13" i="27"/>
  <c r="J19" i="27"/>
  <c r="J18" i="27"/>
  <c r="J17" i="27"/>
  <c r="J16" i="27"/>
  <c r="J15" i="27"/>
  <c r="J14" i="27"/>
  <c r="J13" i="27"/>
  <c r="E102" i="39" l="1"/>
  <c r="E100" i="39"/>
  <c r="I103" i="39"/>
  <c r="I96" i="39"/>
  <c r="I104" i="39"/>
  <c r="I108" i="39"/>
  <c r="I112" i="39"/>
  <c r="M46" i="38"/>
  <c r="F51" i="38"/>
  <c r="F53" i="38"/>
  <c r="L55" i="37"/>
  <c r="L53" i="37"/>
  <c r="L51" i="37"/>
  <c r="F53" i="37"/>
  <c r="F57" i="37" s="1"/>
  <c r="M46" i="36"/>
  <c r="G46" i="36"/>
  <c r="F53" i="36"/>
  <c r="F51" i="36"/>
  <c r="F57" i="36" s="1"/>
  <c r="F55" i="36"/>
  <c r="L53" i="35"/>
  <c r="L51" i="35"/>
  <c r="L54" i="35"/>
  <c r="L57" i="35" s="1"/>
  <c r="F51" i="35"/>
  <c r="F53" i="35"/>
  <c r="F55" i="35"/>
  <c r="M46" i="34"/>
  <c r="G46" i="34"/>
  <c r="F51" i="34"/>
  <c r="F53" i="34"/>
  <c r="F55" i="34"/>
  <c r="L55" i="33"/>
  <c r="L51" i="33"/>
  <c r="F55" i="33"/>
  <c r="F53" i="33"/>
  <c r="F54" i="33"/>
  <c r="F52" i="33"/>
  <c r="F51" i="33"/>
  <c r="F56" i="33"/>
  <c r="M46" i="32"/>
  <c r="F53" i="32"/>
  <c r="F51" i="32"/>
  <c r="F55" i="32"/>
  <c r="L53" i="32"/>
  <c r="L56" i="32"/>
  <c r="L55" i="32"/>
  <c r="L51" i="32"/>
  <c r="L57" i="32" s="1"/>
  <c r="L54" i="32"/>
  <c r="F52" i="32"/>
  <c r="F54" i="32"/>
  <c r="F56" i="32"/>
  <c r="E48" i="38"/>
  <c r="F47" i="38" s="1"/>
  <c r="F52" i="38"/>
  <c r="F54" i="38"/>
  <c r="F56" i="38"/>
  <c r="L52" i="38"/>
  <c r="L54" i="38"/>
  <c r="L56" i="38"/>
  <c r="K46" i="38"/>
  <c r="L51" i="38"/>
  <c r="L53" i="38"/>
  <c r="E48" i="37"/>
  <c r="F47" i="37" s="1"/>
  <c r="G46" i="37"/>
  <c r="K46" i="37"/>
  <c r="L52" i="37"/>
  <c r="L54" i="37"/>
  <c r="M46" i="37"/>
  <c r="M48" i="37" s="1"/>
  <c r="N47" i="37" s="1"/>
  <c r="E48" i="36"/>
  <c r="F47" i="36" s="1"/>
  <c r="F52" i="36"/>
  <c r="F54" i="36"/>
  <c r="F56" i="36"/>
  <c r="L52" i="36"/>
  <c r="L54" i="36"/>
  <c r="L56" i="36"/>
  <c r="K46" i="36"/>
  <c r="L51" i="36"/>
  <c r="L57" i="36" s="1"/>
  <c r="L53" i="36"/>
  <c r="K48" i="35"/>
  <c r="L47" i="35" s="1"/>
  <c r="E48" i="35"/>
  <c r="F47" i="35" s="1"/>
  <c r="G46" i="35"/>
  <c r="F56" i="35"/>
  <c r="M46" i="35"/>
  <c r="E48" i="34"/>
  <c r="F47" i="34" s="1"/>
  <c r="F52" i="34"/>
  <c r="F54" i="34"/>
  <c r="F56" i="34"/>
  <c r="L52" i="34"/>
  <c r="L54" i="34"/>
  <c r="L56" i="34"/>
  <c r="K46" i="34"/>
  <c r="L51" i="34"/>
  <c r="L53" i="34"/>
  <c r="E48" i="33"/>
  <c r="F47" i="33" s="1"/>
  <c r="G46" i="33"/>
  <c r="G48" i="33" s="1"/>
  <c r="K46" i="33"/>
  <c r="L52" i="33"/>
  <c r="L54" i="33"/>
  <c r="M46" i="33"/>
  <c r="M48" i="33" s="1"/>
  <c r="N47" i="33" s="1"/>
  <c r="K48" i="32"/>
  <c r="L47" i="32" s="1"/>
  <c r="E48" i="32"/>
  <c r="F47" i="32" s="1"/>
  <c r="G46" i="32"/>
  <c r="G48" i="32" s="1"/>
  <c r="H47" i="32" s="1"/>
  <c r="M46" i="27"/>
  <c r="M48" i="27" s="1"/>
  <c r="N47" i="27" s="1"/>
  <c r="N52" i="27"/>
  <c r="K46" i="27"/>
  <c r="K48" i="27" s="1"/>
  <c r="L47" i="27" s="1"/>
  <c r="L52" i="27"/>
  <c r="H56" i="27"/>
  <c r="G46" i="27"/>
  <c r="G48" i="27" s="1"/>
  <c r="H47" i="27" s="1"/>
  <c r="H53" i="27"/>
  <c r="H54" i="27"/>
  <c r="F54" i="27"/>
  <c r="F56" i="27"/>
  <c r="F52" i="27"/>
  <c r="F55" i="27"/>
  <c r="E46" i="27"/>
  <c r="E48" i="27" s="1"/>
  <c r="F47" i="27" s="1"/>
  <c r="G48" i="38"/>
  <c r="H47" i="38" s="1"/>
  <c r="M48" i="38"/>
  <c r="N47" i="38" s="1"/>
  <c r="G48" i="37"/>
  <c r="H47" i="37" s="1"/>
  <c r="G48" i="36"/>
  <c r="H47" i="36" s="1"/>
  <c r="M48" i="36"/>
  <c r="N47" i="36" s="1"/>
  <c r="G48" i="35"/>
  <c r="H47" i="35" s="1"/>
  <c r="M48" i="35"/>
  <c r="N47" i="35" s="1"/>
  <c r="G48" i="34"/>
  <c r="H47" i="34" s="1"/>
  <c r="M48" i="34"/>
  <c r="N47" i="34" s="1"/>
  <c r="M48" i="32"/>
  <c r="N47" i="32" s="1"/>
  <c r="H51" i="38"/>
  <c r="H57" i="38" s="1"/>
  <c r="H52" i="38"/>
  <c r="H53" i="38"/>
  <c r="H54" i="38"/>
  <c r="H55" i="38"/>
  <c r="N51" i="38"/>
  <c r="N52" i="38"/>
  <c r="N53" i="38"/>
  <c r="N54" i="38"/>
  <c r="N55" i="38"/>
  <c r="H51" i="37"/>
  <c r="H52" i="37"/>
  <c r="H53" i="37"/>
  <c r="H54" i="37"/>
  <c r="H55" i="37"/>
  <c r="N51" i="37"/>
  <c r="N52" i="37"/>
  <c r="N53" i="37"/>
  <c r="N54" i="37"/>
  <c r="N55" i="37"/>
  <c r="H51" i="36"/>
  <c r="H52" i="36"/>
  <c r="H53" i="36"/>
  <c r="H54" i="36"/>
  <c r="H55" i="36"/>
  <c r="N51" i="36"/>
  <c r="N57" i="36" s="1"/>
  <c r="N52" i="36"/>
  <c r="N53" i="36"/>
  <c r="N54" i="36"/>
  <c r="N55" i="36"/>
  <c r="H51" i="35"/>
  <c r="H57" i="35" s="1"/>
  <c r="H52" i="35"/>
  <c r="H53" i="35"/>
  <c r="H54" i="35"/>
  <c r="H55" i="35"/>
  <c r="N51" i="35"/>
  <c r="N52" i="35"/>
  <c r="N53" i="35"/>
  <c r="N54" i="35"/>
  <c r="N55" i="35"/>
  <c r="H51" i="34"/>
  <c r="H52" i="34"/>
  <c r="H53" i="34"/>
  <c r="H54" i="34"/>
  <c r="H55" i="34"/>
  <c r="N51" i="34"/>
  <c r="N52" i="34"/>
  <c r="N53" i="34"/>
  <c r="N54" i="34"/>
  <c r="N55" i="34"/>
  <c r="H51" i="33"/>
  <c r="H57" i="33" s="1"/>
  <c r="H52" i="33"/>
  <c r="H53" i="33"/>
  <c r="H54" i="33"/>
  <c r="H55" i="33"/>
  <c r="N51" i="33"/>
  <c r="N57" i="33" s="1"/>
  <c r="N52" i="33"/>
  <c r="N53" i="33"/>
  <c r="N54" i="33"/>
  <c r="N55" i="33"/>
  <c r="H51" i="32"/>
  <c r="H52" i="32"/>
  <c r="H53" i="32"/>
  <c r="H54" i="32"/>
  <c r="H55" i="32"/>
  <c r="N51" i="32"/>
  <c r="N57" i="32" s="1"/>
  <c r="N52" i="32"/>
  <c r="N53" i="32"/>
  <c r="N54" i="32"/>
  <c r="N55" i="32"/>
  <c r="K35" i="38"/>
  <c r="K39" i="38"/>
  <c r="K33" i="38"/>
  <c r="K37" i="38"/>
  <c r="K33" i="37"/>
  <c r="K37" i="37"/>
  <c r="K35" i="37"/>
  <c r="K39" i="37"/>
  <c r="K33" i="36"/>
  <c r="K37" i="36"/>
  <c r="K35" i="35"/>
  <c r="K37" i="35"/>
  <c r="K33" i="35"/>
  <c r="K35" i="34"/>
  <c r="K39" i="34"/>
  <c r="K36" i="33"/>
  <c r="K33" i="33"/>
  <c r="K37" i="33"/>
  <c r="K33" i="32"/>
  <c r="K37" i="32"/>
  <c r="N53" i="27"/>
  <c r="N54" i="27"/>
  <c r="N56" i="27"/>
  <c r="L55" i="27"/>
  <c r="L54" i="27"/>
  <c r="L51" i="27"/>
  <c r="L56" i="27"/>
  <c r="H52" i="27"/>
  <c r="H51" i="27"/>
  <c r="N51" i="27"/>
  <c r="K37" i="27"/>
  <c r="K36" i="27"/>
  <c r="K33" i="27"/>
  <c r="K39" i="27"/>
  <c r="K35" i="27"/>
  <c r="K40" i="38"/>
  <c r="K35" i="36"/>
  <c r="K39" i="36"/>
  <c r="K39" i="35"/>
  <c r="K40" i="34"/>
  <c r="K35" i="33"/>
  <c r="K39" i="33"/>
  <c r="K35" i="32"/>
  <c r="K39" i="32"/>
  <c r="K38" i="27"/>
  <c r="K34" i="27"/>
  <c r="K40" i="37"/>
  <c r="K40" i="36"/>
  <c r="K40" i="35"/>
  <c r="K40" i="33"/>
  <c r="K40" i="32"/>
  <c r="K40" i="27"/>
  <c r="K36" i="38"/>
  <c r="K34" i="38"/>
  <c r="K38" i="38"/>
  <c r="K36" i="37"/>
  <c r="K34" i="37"/>
  <c r="K38" i="37"/>
  <c r="K36" i="36"/>
  <c r="K34" i="36"/>
  <c r="K38" i="36"/>
  <c r="K36" i="35"/>
  <c r="K34" i="35"/>
  <c r="K38" i="35"/>
  <c r="K36" i="34"/>
  <c r="K34" i="34"/>
  <c r="K38" i="34"/>
  <c r="K34" i="33"/>
  <c r="K38" i="33"/>
  <c r="K36" i="32"/>
  <c r="K34" i="32"/>
  <c r="K38" i="32"/>
  <c r="L18" i="38"/>
  <c r="L13" i="36"/>
  <c r="L21" i="36"/>
  <c r="L20" i="35"/>
  <c r="L19" i="35"/>
  <c r="L13" i="38"/>
  <c r="L17" i="38"/>
  <c r="L21" i="38"/>
  <c r="L16" i="38"/>
  <c r="L20" i="38"/>
  <c r="L14" i="37"/>
  <c r="L16" i="37"/>
  <c r="L18" i="37"/>
  <c r="L20" i="37"/>
  <c r="L14" i="36"/>
  <c r="L18" i="36"/>
  <c r="L16" i="36"/>
  <c r="L20" i="36"/>
  <c r="L14" i="35"/>
  <c r="L18" i="35"/>
  <c r="L13" i="35"/>
  <c r="L17" i="35"/>
  <c r="L21" i="35"/>
  <c r="I21" i="34"/>
  <c r="O21" i="34" s="1"/>
  <c r="F21" i="34"/>
  <c r="I20" i="34"/>
  <c r="O20" i="34" s="1"/>
  <c r="F20" i="34"/>
  <c r="I19" i="34"/>
  <c r="O19" i="34" s="1"/>
  <c r="F19" i="34"/>
  <c r="I18" i="34"/>
  <c r="O18" i="34" s="1"/>
  <c r="F18" i="34"/>
  <c r="I17" i="34"/>
  <c r="O17" i="34" s="1"/>
  <c r="F17" i="34"/>
  <c r="I16" i="34"/>
  <c r="O16" i="34" s="1"/>
  <c r="F16" i="34"/>
  <c r="I15" i="34"/>
  <c r="O15" i="34" s="1"/>
  <c r="F15" i="34"/>
  <c r="I14" i="34"/>
  <c r="O14" i="34" s="1"/>
  <c r="F14" i="34"/>
  <c r="I13" i="34"/>
  <c r="O13" i="34" s="1"/>
  <c r="F13" i="34"/>
  <c r="I21" i="33"/>
  <c r="O21" i="33" s="1"/>
  <c r="F21" i="33"/>
  <c r="I20" i="33"/>
  <c r="O20" i="33" s="1"/>
  <c r="F20" i="33"/>
  <c r="I19" i="33"/>
  <c r="O19" i="33" s="1"/>
  <c r="F19" i="33"/>
  <c r="I18" i="33"/>
  <c r="O18" i="33" s="1"/>
  <c r="F18" i="33"/>
  <c r="I17" i="33"/>
  <c r="O17" i="33" s="1"/>
  <c r="F17" i="33"/>
  <c r="I16" i="33"/>
  <c r="O16" i="33" s="1"/>
  <c r="F16" i="33"/>
  <c r="I15" i="33"/>
  <c r="O15" i="33" s="1"/>
  <c r="F15" i="33"/>
  <c r="I14" i="33"/>
  <c r="O14" i="33" s="1"/>
  <c r="F14" i="33"/>
  <c r="I13" i="33"/>
  <c r="O13" i="33" s="1"/>
  <c r="F13" i="33"/>
  <c r="I21" i="32"/>
  <c r="O21" i="32" s="1"/>
  <c r="F21" i="32"/>
  <c r="I20" i="32"/>
  <c r="O20" i="32" s="1"/>
  <c r="F20" i="32"/>
  <c r="I19" i="32"/>
  <c r="O19" i="32" s="1"/>
  <c r="F19" i="32"/>
  <c r="I18" i="32"/>
  <c r="F18" i="32"/>
  <c r="I17" i="32"/>
  <c r="O17" i="32" s="1"/>
  <c r="F17" i="32"/>
  <c r="I16" i="32"/>
  <c r="F16" i="32"/>
  <c r="I15" i="32"/>
  <c r="O15" i="32" s="1"/>
  <c r="F15" i="32"/>
  <c r="I14" i="32"/>
  <c r="F14" i="32"/>
  <c r="I13" i="32"/>
  <c r="O13" i="32" s="1"/>
  <c r="F13" i="32"/>
  <c r="K21" i="27"/>
  <c r="J21" i="27"/>
  <c r="I21" i="27"/>
  <c r="O21" i="27" s="1"/>
  <c r="I20" i="27"/>
  <c r="O20" i="27" s="1"/>
  <c r="I19" i="27"/>
  <c r="O19" i="27" s="1"/>
  <c r="I18" i="27"/>
  <c r="O18" i="27" s="1"/>
  <c r="I17" i="27"/>
  <c r="O17" i="27" s="1"/>
  <c r="I16" i="27"/>
  <c r="O16" i="27" s="1"/>
  <c r="I15" i="27"/>
  <c r="O15" i="27" s="1"/>
  <c r="I14" i="27"/>
  <c r="O14" i="27" s="1"/>
  <c r="I13" i="27"/>
  <c r="O13" i="27" s="1"/>
  <c r="F14" i="27"/>
  <c r="F15" i="27"/>
  <c r="L15" i="27" s="1"/>
  <c r="F16" i="27"/>
  <c r="F17" i="27"/>
  <c r="L17" i="27" s="1"/>
  <c r="F18" i="27"/>
  <c r="F19" i="27"/>
  <c r="L19" i="27" s="1"/>
  <c r="F20" i="27"/>
  <c r="F21" i="27"/>
  <c r="F13" i="27"/>
  <c r="N57" i="38" l="1"/>
  <c r="L57" i="38"/>
  <c r="F57" i="38"/>
  <c r="N57" i="37"/>
  <c r="H57" i="37"/>
  <c r="L57" i="37"/>
  <c r="F46" i="37"/>
  <c r="F48" i="37" s="1"/>
  <c r="H57" i="36"/>
  <c r="N57" i="35"/>
  <c r="F57" i="35"/>
  <c r="N57" i="34"/>
  <c r="H57" i="34"/>
  <c r="L57" i="34"/>
  <c r="F57" i="34"/>
  <c r="L57" i="33"/>
  <c r="N46" i="33"/>
  <c r="N48" i="33" s="1"/>
  <c r="F46" i="33"/>
  <c r="F48" i="33" s="1"/>
  <c r="F57" i="33"/>
  <c r="F57" i="32"/>
  <c r="H57" i="27"/>
  <c r="F57" i="27"/>
  <c r="H57" i="32"/>
  <c r="N46" i="38"/>
  <c r="N48" i="38" s="1"/>
  <c r="H46" i="38"/>
  <c r="H48" i="38" s="1"/>
  <c r="K48" i="38"/>
  <c r="L47" i="38" s="1"/>
  <c r="F46" i="38"/>
  <c r="F48" i="38" s="1"/>
  <c r="K48" i="37"/>
  <c r="L47" i="37" s="1"/>
  <c r="K48" i="36"/>
  <c r="L47" i="36" s="1"/>
  <c r="F46" i="36"/>
  <c r="F48" i="36" s="1"/>
  <c r="F46" i="35"/>
  <c r="F48" i="35" s="1"/>
  <c r="L46" i="35"/>
  <c r="L48" i="35" s="1"/>
  <c r="K48" i="34"/>
  <c r="L47" i="34" s="1"/>
  <c r="F46" i="34"/>
  <c r="F48" i="34" s="1"/>
  <c r="H47" i="33"/>
  <c r="H46" i="33"/>
  <c r="K48" i="33"/>
  <c r="L47" i="33" s="1"/>
  <c r="F46" i="32"/>
  <c r="F48" i="32" s="1"/>
  <c r="L46" i="32"/>
  <c r="L48" i="32" s="1"/>
  <c r="N57" i="27"/>
  <c r="N46" i="27"/>
  <c r="N48" i="27" s="1"/>
  <c r="L57" i="27"/>
  <c r="L46" i="27"/>
  <c r="L48" i="27" s="1"/>
  <c r="H46" i="27"/>
  <c r="H48" i="27" s="1"/>
  <c r="F46" i="27"/>
  <c r="F48" i="27" s="1"/>
  <c r="N46" i="37"/>
  <c r="N48" i="37" s="1"/>
  <c r="H46" i="37"/>
  <c r="H48" i="37" s="1"/>
  <c r="N46" i="36"/>
  <c r="N48" i="36" s="1"/>
  <c r="H46" i="36"/>
  <c r="H48" i="36" s="1"/>
  <c r="N46" i="35"/>
  <c r="N48" i="35" s="1"/>
  <c r="H46" i="35"/>
  <c r="H48" i="35" s="1"/>
  <c r="N46" i="34"/>
  <c r="N48" i="34" s="1"/>
  <c r="H46" i="34"/>
  <c r="H48" i="34" s="1"/>
  <c r="N46" i="32"/>
  <c r="N48" i="32" s="1"/>
  <c r="H46" i="32"/>
  <c r="H48" i="32" s="1"/>
  <c r="L16" i="27"/>
  <c r="L13" i="27"/>
  <c r="L18" i="27"/>
  <c r="L14" i="27"/>
  <c r="L14" i="32"/>
  <c r="O14" i="32"/>
  <c r="L16" i="32"/>
  <c r="O16" i="32"/>
  <c r="L18" i="32"/>
  <c r="O18" i="32"/>
  <c r="L20" i="32"/>
  <c r="L20" i="27"/>
  <c r="L13" i="34"/>
  <c r="L15" i="34"/>
  <c r="L17" i="34"/>
  <c r="L19" i="34"/>
  <c r="L21" i="34"/>
  <c r="L14" i="34"/>
  <c r="L16" i="34"/>
  <c r="L18" i="34"/>
  <c r="L20" i="34"/>
  <c r="L14" i="33"/>
  <c r="L16" i="33"/>
  <c r="L18" i="33"/>
  <c r="L20" i="33"/>
  <c r="L13" i="33"/>
  <c r="L15" i="33"/>
  <c r="L17" i="33"/>
  <c r="L19" i="33"/>
  <c r="L21" i="33"/>
  <c r="L13" i="32"/>
  <c r="L15" i="32"/>
  <c r="L17" i="32"/>
  <c r="L19" i="32"/>
  <c r="L21" i="32"/>
  <c r="L21" i="27"/>
  <c r="L46" i="37" l="1"/>
  <c r="L48" i="37" s="1"/>
  <c r="H48" i="33"/>
  <c r="L46" i="38"/>
  <c r="L48" i="38" s="1"/>
  <c r="L46" i="36"/>
  <c r="L48" i="36" s="1"/>
  <c r="L46" i="34"/>
  <c r="L48" i="34" s="1"/>
  <c r="L46" i="33"/>
  <c r="L48" i="33" s="1"/>
  <c r="B3" i="26" l="1"/>
  <c r="J3" i="34" l="1"/>
</calcChain>
</file>

<file path=xl/sharedStrings.xml><?xml version="1.0" encoding="utf-8"?>
<sst xmlns="http://schemas.openxmlformats.org/spreadsheetml/2006/main" count="971" uniqueCount="115">
  <si>
    <t>Índice</t>
  </si>
  <si>
    <t>Total</t>
  </si>
  <si>
    <t>Año</t>
  </si>
  <si>
    <t>Otros</t>
  </si>
  <si>
    <t>Huánuco</t>
  </si>
  <si>
    <t>Junín</t>
  </si>
  <si>
    <t>Pasco</t>
  </si>
  <si>
    <t>Centro</t>
  </si>
  <si>
    <t>Áncash</t>
  </si>
  <si>
    <t>Apurímac</t>
  </si>
  <si>
    <t>Ayacucho</t>
  </si>
  <si>
    <t>Huancavelica</t>
  </si>
  <si>
    <t>Ica</t>
  </si>
  <si>
    <t>"Canon, sobrecanon, regalías, renta de aduanas y participaciones, 2016"</t>
  </si>
  <si>
    <t>Martes, 2 de Mayo 2017</t>
  </si>
  <si>
    <t>Información ampliada del Reporte Regional de la Macro Región Centro - Edición N° 237</t>
  </si>
  <si>
    <t>1. Presupuesto y Ejecución del Canon y otros, abril 2017</t>
  </si>
  <si>
    <t>ÁNCASH: Canon, sobrecanon, regalías, renta de aduanas y participaciones, abril del 2017</t>
  </si>
  <si>
    <t>Presupuesto (PIM)</t>
  </si>
  <si>
    <t>Ejecutado</t>
  </si>
  <si>
    <t>Avance              G. Regional</t>
  </si>
  <si>
    <t>Avance              G. Locales</t>
  </si>
  <si>
    <t>Avance Total</t>
  </si>
  <si>
    <t>G. Regional</t>
  </si>
  <si>
    <t>G. Locales</t>
  </si>
  <si>
    <t>2017*</t>
  </si>
  <si>
    <t>APURÍMAC: Canon, sobrecanon, regalías, renta de aduanas y participaciones, abril del 2017</t>
  </si>
  <si>
    <t>AYACUCHO: Canon, sobrecanon, regalías, renta de aduanas y participaciones, abril del 2017</t>
  </si>
  <si>
    <t>HUANCAVELICA: Canon, sobrecanon, regalías, renta de aduanas y participaciones, abril del 2017</t>
  </si>
  <si>
    <t>Peso (%)</t>
  </si>
  <si>
    <t>Fuente: MEF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PERUCÁMARAS</t>
  </si>
  <si>
    <t>(*) Al 25 de abril del 2017</t>
  </si>
  <si>
    <t>Gasto Ejec</t>
  </si>
  <si>
    <t>HUÁNUCO: Canon, sobrecanon, regalías, renta de aduanas y participaciones, abril del 2017</t>
  </si>
  <si>
    <t>ICA: Canon, sobrecanon, regalías, renta de aduanas y participaciones, abril del 2017</t>
  </si>
  <si>
    <t>JUNÍN: Canon, sobrecanon, regalías, renta de aduanas y participaciones, abril del 2017</t>
  </si>
  <si>
    <t>PASCO: Canon, sobrecanon, regalías, renta de aduanas y participaciones, abril del 2017</t>
  </si>
  <si>
    <t>MACRO REGIÓN CENTRO: Canon, sobrecanon, regalías, renta de aduanas y participaciones, abril del 2017</t>
  </si>
  <si>
    <t>Var.%</t>
  </si>
  <si>
    <t xml:space="preserve">  CANON MINERO</t>
  </si>
  <si>
    <t xml:space="preserve">  REGALÍA MINERA</t>
  </si>
  <si>
    <t xml:space="preserve">  CANON HIDROENERGÉTICO</t>
  </si>
  <si>
    <t xml:space="preserve">  CANON PESQUERO - IMP. A LA RENTA</t>
  </si>
  <si>
    <t xml:space="preserve">  CANON PESQUERO - DERECHOS DE PESCA</t>
  </si>
  <si>
    <t xml:space="preserve">  PARTICIPACIONES FED</t>
  </si>
  <si>
    <t xml:space="preserve">  REGALIA CONTRACTUAL</t>
  </si>
  <si>
    <t>GR ANCASH</t>
  </si>
  <si>
    <t>GR APURIMAC</t>
  </si>
  <si>
    <t xml:space="preserve">  FOCAM - FONDO DE DESARROLLO DE CAMISEA</t>
  </si>
  <si>
    <t xml:space="preserve">  SALDO DE TRANSFERENCIAS</t>
  </si>
  <si>
    <t>GR AYACUCHO</t>
  </si>
  <si>
    <t>GR HUANCAVELICA</t>
  </si>
  <si>
    <t>GR HUANUCO</t>
  </si>
  <si>
    <t xml:space="preserve">  FIDEICOMISO REGIONAL</t>
  </si>
  <si>
    <t>GR ICA</t>
  </si>
  <si>
    <t>GR JUNIN</t>
  </si>
  <si>
    <t>GR PASCO</t>
  </si>
  <si>
    <t xml:space="preserve">  RENTA DE ADUANAS</t>
  </si>
  <si>
    <t xml:space="preserve">  PARTICIPACIONES - FONIPREL</t>
  </si>
  <si>
    <t xml:space="preserve">  PARTICIPACIONES LEY N° 15686 Y COMPLEMENTARIAS</t>
  </si>
  <si>
    <t xml:space="preserve">  PLAN DE INCENTIVOS A LA MEJORA DE LA GESTION Y MODERNIZACION MUNICIPAL</t>
  </si>
  <si>
    <t xml:space="preserve">  FONDO FONIE</t>
  </si>
  <si>
    <t>GL ANCASH</t>
  </si>
  <si>
    <t>GL APURIMAC</t>
  </si>
  <si>
    <t xml:space="preserve">  PARTICIPACIONES SEGURIDAD CIUDADANA</t>
  </si>
  <si>
    <t>GL AYACUCHO</t>
  </si>
  <si>
    <t>GL HUANCAVELICA</t>
  </si>
  <si>
    <t xml:space="preserve">  CANON Y SOBRECANON PETROLERO</t>
  </si>
  <si>
    <t xml:space="preserve">  CANON Y SOBRECANON - IMPUESTO A LA RENTA</t>
  </si>
  <si>
    <t>GL HUANUCO</t>
  </si>
  <si>
    <t>GL ICA</t>
  </si>
  <si>
    <t>GL JUNIN</t>
  </si>
  <si>
    <t>GL PASCO</t>
  </si>
  <si>
    <t>RECURSOS</t>
  </si>
  <si>
    <t>PAR. (%)</t>
  </si>
  <si>
    <t>CANON (Todos)</t>
  </si>
  <si>
    <t>TIPO DE CANON</t>
  </si>
  <si>
    <t>GASÍFERO</t>
  </si>
  <si>
    <t>HIDROENERGÉTICO</t>
  </si>
  <si>
    <t>MINERO</t>
  </si>
  <si>
    <t>PESQUERO</t>
  </si>
  <si>
    <t>REGIONAL</t>
  </si>
  <si>
    <t>PETROLERO</t>
  </si>
  <si>
    <t>2. Transferencias de Canon y otros.</t>
  </si>
  <si>
    <t>Fuente: MEF                                                                                            Elaboración: PERUCÁMARAS</t>
  </si>
  <si>
    <r>
      <t xml:space="preserve">Presupuesto y Ejecución del Gasto financiado por Canon y otros, 2009-2017*
</t>
    </r>
    <r>
      <rPr>
        <sz val="10"/>
        <color theme="1"/>
        <rFont val="Calibri"/>
        <family val="2"/>
        <scheme val="minor"/>
      </rPr>
      <t>(En Millones de Soles)</t>
    </r>
  </si>
  <si>
    <r>
      <t xml:space="preserve">Transferencias de Canon y otros a los Gobiernos Sub-Nacionales, 2009-2017*
</t>
    </r>
    <r>
      <rPr>
        <sz val="8"/>
        <color theme="1"/>
        <rFont val="Calibri"/>
        <family val="2"/>
        <scheme val="minor"/>
      </rPr>
      <t>(En Millones de Soles)</t>
    </r>
  </si>
  <si>
    <r>
      <t xml:space="preserve">Presupuesto y Ejecución del Gasto financiado por Canon y otros, 2009-2017*
</t>
    </r>
    <r>
      <rPr>
        <sz val="8"/>
        <color theme="1"/>
        <rFont val="Calibri"/>
        <family val="2"/>
        <scheme val="minor"/>
      </rPr>
      <t>(En Millones de Soles)</t>
    </r>
  </si>
  <si>
    <t>REGIONES</t>
  </si>
  <si>
    <t>Gobiernos Regionales</t>
  </si>
  <si>
    <t>Gobiernos Locales</t>
  </si>
  <si>
    <t>Total Regionales y Locales</t>
  </si>
  <si>
    <t>Presupuesto</t>
  </si>
  <si>
    <t>Ejecución (%)</t>
  </si>
  <si>
    <t>Ancash</t>
  </si>
  <si>
    <t>M.R. CENTRO</t>
  </si>
  <si>
    <t>Fuente: MEF                                                                                                                                                                    Elaboración: PERUCÁMARAS</t>
  </si>
  <si>
    <r>
      <rPr>
        <b/>
        <sz val="10"/>
        <color theme="1"/>
        <rFont val="Calibri"/>
        <family val="2"/>
        <scheme val="minor"/>
      </rPr>
      <t xml:space="preserve"> Macro Región Centro: Presupuesto y ejecución de Canon y otros, 2017*</t>
    </r>
    <r>
      <rPr>
        <sz val="8"/>
        <color theme="1"/>
        <rFont val="Calibri"/>
        <family val="2"/>
        <scheme val="minor"/>
      </rPr>
      <t xml:space="preserve">
(En Millones de Soles)</t>
    </r>
  </si>
  <si>
    <t>1. Macro Región Centro: Presupuesto y ejecución de Canon y otros</t>
  </si>
  <si>
    <t>Avance                    G. Locales</t>
  </si>
  <si>
    <t>Fuente: MEF                                                                                                                                                                              Elaboración: PERUCÁMARAS</t>
  </si>
  <si>
    <t>Peso del Gasto financiado por Canon y Otros en el Gasto Total</t>
  </si>
  <si>
    <t>(Millones S/)</t>
  </si>
  <si>
    <t>Total Gasto Ejecutado</t>
  </si>
  <si>
    <t>Gast.T</t>
  </si>
  <si>
    <t>El peso del Gasto financiado por Canon y Otros en el Gasto Total, 2017*</t>
  </si>
  <si>
    <t>(Gobieno Regional y G. Locales en millones de S/)</t>
  </si>
  <si>
    <r>
      <t xml:space="preserve">MACRO REGIÓN CENTRO: Transferencias de Canon y otros a los Gobiernos Sub-Nacionales, 2009-2017*
</t>
    </r>
    <r>
      <rPr>
        <sz val="8"/>
        <color theme="1"/>
        <rFont val="Calibri"/>
        <family val="2"/>
        <scheme val="minor"/>
      </rPr>
      <t>(En Millones de Soles)</t>
    </r>
  </si>
  <si>
    <t>(Par. %)</t>
  </si>
  <si>
    <t>MR CENTRO</t>
  </si>
  <si>
    <t>Transf. 2016</t>
  </si>
  <si>
    <t>Fuente: MEF                                                                                                                                                                 Elaboración: PERUCÁMARAS</t>
  </si>
  <si>
    <t>Fuente: MEF                                                                                          Elaboración: PERUCÁMARAS</t>
  </si>
  <si>
    <r>
      <rPr>
        <b/>
        <sz val="8"/>
        <rFont val="Calibri"/>
        <family val="2"/>
        <scheme val="minor"/>
      </rPr>
      <t xml:space="preserve">Gobierno Regional </t>
    </r>
    <r>
      <rPr>
        <sz val="8"/>
        <rFont val="Calibri"/>
        <family val="2"/>
        <scheme val="minor"/>
      </rPr>
      <t>Transferencias de Canon y otros.</t>
    </r>
  </si>
  <si>
    <r>
      <rPr>
        <b/>
        <sz val="8"/>
        <rFont val="Calibri"/>
        <family val="2"/>
        <scheme val="minor"/>
      </rPr>
      <t xml:space="preserve">Gobiernos locales </t>
    </r>
    <r>
      <rPr>
        <sz val="8"/>
        <rFont val="Calibri"/>
        <family val="2"/>
        <scheme val="minor"/>
      </rPr>
      <t>Transferencias de Canon y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</si>
</sst>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0.0"/>
    <numFmt numFmtId="173" formatCode="#,##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11"/>
      <color rgb="FFFF0000"/>
      <name val="Calibri"/>
      <family val="2"/>
      <scheme val="minor"/>
    </font>
    <font>
      <sz val="8"/>
      <color rgb="FFFFFFFF"/>
      <name val="Calibri"/>
      <family val="2"/>
    </font>
    <font>
      <sz val="8"/>
      <name val="Calibri"/>
      <family val="2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</borders>
  <cellStyleXfs count="30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13" fillId="2" borderId="0" xfId="0" applyFont="1" applyFill="1" applyBorder="1"/>
    <xf numFmtId="0" fontId="14" fillId="2" borderId="0" xfId="0" applyFont="1" applyFill="1"/>
    <xf numFmtId="0" fontId="4" fillId="0" borderId="0" xfId="1"/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170" fontId="19" fillId="7" borderId="9" xfId="29" applyNumberFormat="1" applyFont="1" applyFill="1" applyBorder="1" applyAlignment="1">
      <alignment horizontal="center"/>
    </xf>
    <xf numFmtId="0" fontId="19" fillId="7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0" xfId="0" applyFont="1" applyFill="1" applyBorder="1"/>
    <xf numFmtId="0" fontId="20" fillId="5" borderId="20" xfId="0" applyFont="1" applyFill="1" applyBorder="1" applyAlignment="1">
      <alignment horizontal="center" vertical="center"/>
    </xf>
    <xf numFmtId="170" fontId="21" fillId="2" borderId="20" xfId="29" applyNumberFormat="1" applyFont="1" applyFill="1" applyBorder="1" applyAlignment="1">
      <alignment horizontal="center" vertical="center"/>
    </xf>
    <xf numFmtId="170" fontId="21" fillId="3" borderId="20" xfId="29" applyNumberFormat="1" applyFont="1" applyFill="1" applyBorder="1" applyAlignment="1">
      <alignment horizontal="center" vertical="center"/>
    </xf>
    <xf numFmtId="0" fontId="20" fillId="2" borderId="6" xfId="0" applyFont="1" applyFill="1" applyBorder="1"/>
    <xf numFmtId="0" fontId="20" fillId="2" borderId="0" xfId="0" applyFont="1" applyFill="1"/>
    <xf numFmtId="172" fontId="0" fillId="2" borderId="0" xfId="0" applyNumberFormat="1" applyFill="1"/>
    <xf numFmtId="0" fontId="9" fillId="2" borderId="6" xfId="0" applyFont="1" applyFill="1" applyBorder="1"/>
    <xf numFmtId="172" fontId="20" fillId="2" borderId="6" xfId="0" applyNumberFormat="1" applyFont="1" applyFill="1" applyBorder="1"/>
    <xf numFmtId="172" fontId="20" fillId="2" borderId="0" xfId="0" applyNumberFormat="1" applyFont="1" applyFill="1"/>
    <xf numFmtId="0" fontId="12" fillId="2" borderId="6" xfId="0" applyFont="1" applyFill="1" applyBorder="1"/>
    <xf numFmtId="0" fontId="12" fillId="2" borderId="0" xfId="0" applyFont="1" applyFill="1"/>
    <xf numFmtId="171" fontId="19" fillId="7" borderId="9" xfId="0" applyNumberFormat="1" applyFont="1" applyFill="1" applyBorder="1"/>
    <xf numFmtId="171" fontId="19" fillId="8" borderId="9" xfId="0" applyNumberFormat="1" applyFont="1" applyFill="1" applyBorder="1" applyAlignment="1">
      <alignment horizontal="right" vertical="center"/>
    </xf>
    <xf numFmtId="2" fontId="20" fillId="2" borderId="6" xfId="0" applyNumberFormat="1" applyFont="1" applyFill="1" applyBorder="1"/>
    <xf numFmtId="2" fontId="20" fillId="2" borderId="0" xfId="0" applyNumberFormat="1" applyFont="1" applyFill="1"/>
    <xf numFmtId="170" fontId="19" fillId="8" borderId="10" xfId="29" applyNumberFormat="1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 vertical="center"/>
    </xf>
    <xf numFmtId="170" fontId="21" fillId="2" borderId="21" xfId="29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0" xfId="0" applyFont="1" applyFill="1" applyBorder="1"/>
    <xf numFmtId="170" fontId="21" fillId="2" borderId="20" xfId="29" applyNumberFormat="1" applyFont="1" applyFill="1" applyBorder="1"/>
    <xf numFmtId="3" fontId="21" fillId="2" borderId="0" xfId="0" applyNumberFormat="1" applyFont="1" applyFill="1" applyBorder="1" applyAlignment="1">
      <alignment vertical="center"/>
    </xf>
    <xf numFmtId="0" fontId="22" fillId="0" borderId="23" xfId="0" applyFont="1" applyBorder="1"/>
    <xf numFmtId="4" fontId="22" fillId="0" borderId="0" xfId="0" applyNumberFormat="1" applyFont="1"/>
    <xf numFmtId="0" fontId="22" fillId="9" borderId="23" xfId="0" applyFont="1" applyFill="1" applyBorder="1"/>
    <xf numFmtId="4" fontId="22" fillId="9" borderId="0" xfId="0" applyNumberFormat="1" applyFont="1" applyFill="1"/>
    <xf numFmtId="0" fontId="22" fillId="10" borderId="23" xfId="0" applyFont="1" applyFill="1" applyBorder="1"/>
    <xf numFmtId="4" fontId="22" fillId="10" borderId="0" xfId="0" applyNumberFormat="1" applyFont="1" applyFill="1"/>
    <xf numFmtId="171" fontId="21" fillId="2" borderId="20" xfId="0" applyNumberFormat="1" applyFont="1" applyFill="1" applyBorder="1"/>
    <xf numFmtId="0" fontId="21" fillId="3" borderId="20" xfId="0" applyFont="1" applyFill="1" applyBorder="1"/>
    <xf numFmtId="170" fontId="21" fillId="3" borderId="20" xfId="29" applyNumberFormat="1" applyFont="1" applyFill="1" applyBorder="1"/>
    <xf numFmtId="0" fontId="21" fillId="2" borderId="0" xfId="0" applyFont="1" applyFill="1" applyBorder="1"/>
    <xf numFmtId="0" fontId="21" fillId="2" borderId="20" xfId="0" applyFont="1" applyFill="1" applyBorder="1" applyAlignment="1">
      <alignment horizontal="left"/>
    </xf>
    <xf numFmtId="172" fontId="0" fillId="2" borderId="6" xfId="0" applyNumberFormat="1" applyFill="1" applyBorder="1"/>
    <xf numFmtId="0" fontId="23" fillId="0" borderId="23" xfId="0" applyFont="1" applyBorder="1"/>
    <xf numFmtId="4" fontId="23" fillId="0" borderId="0" xfId="0" applyNumberFormat="1" applyFont="1"/>
    <xf numFmtId="172" fontId="0" fillId="0" borderId="0" xfId="0" applyNumberFormat="1"/>
    <xf numFmtId="4" fontId="0" fillId="0" borderId="0" xfId="0" applyNumberFormat="1"/>
    <xf numFmtId="171" fontId="21" fillId="2" borderId="20" xfId="0" applyNumberFormat="1" applyFont="1" applyFill="1" applyBorder="1" applyAlignment="1">
      <alignment horizontal="right"/>
    </xf>
    <xf numFmtId="171" fontId="21" fillId="3" borderId="20" xfId="0" applyNumberFormat="1" applyFont="1" applyFill="1" applyBorder="1" applyAlignment="1">
      <alignment horizontal="right"/>
    </xf>
    <xf numFmtId="172" fontId="17" fillId="0" borderId="0" xfId="0" applyNumberFormat="1" applyFont="1"/>
    <xf numFmtId="0" fontId="21" fillId="3" borderId="20" xfId="0" applyFont="1" applyFill="1" applyBorder="1" applyAlignment="1">
      <alignment vertical="center"/>
    </xf>
    <xf numFmtId="171" fontId="21" fillId="3" borderId="20" xfId="0" applyNumberFormat="1" applyFont="1" applyFill="1" applyBorder="1" applyAlignment="1">
      <alignment vertical="center"/>
    </xf>
    <xf numFmtId="171" fontId="21" fillId="3" borderId="20" xfId="0" applyNumberFormat="1" applyFont="1" applyFill="1" applyBorder="1"/>
    <xf numFmtId="170" fontId="21" fillId="3" borderId="20" xfId="29" applyNumberFormat="1" applyFont="1" applyFill="1" applyBorder="1" applyAlignment="1">
      <alignment vertical="center"/>
    </xf>
    <xf numFmtId="0" fontId="9" fillId="2" borderId="0" xfId="0" applyFont="1" applyFill="1" applyBorder="1"/>
    <xf numFmtId="171" fontId="21" fillId="2" borderId="29" xfId="0" applyNumberFormat="1" applyFont="1" applyFill="1" applyBorder="1"/>
    <xf numFmtId="3" fontId="21" fillId="3" borderId="29" xfId="0" applyNumberFormat="1" applyFont="1" applyFill="1" applyBorder="1"/>
    <xf numFmtId="170" fontId="21" fillId="2" borderId="29" xfId="29" applyNumberFormat="1" applyFont="1" applyFill="1" applyBorder="1" applyAlignment="1">
      <alignment horizontal="center"/>
    </xf>
    <xf numFmtId="170" fontId="21" fillId="3" borderId="29" xfId="29" applyNumberFormat="1" applyFont="1" applyFill="1" applyBorder="1" applyAlignment="1">
      <alignment horizontal="center"/>
    </xf>
    <xf numFmtId="0" fontId="26" fillId="5" borderId="29" xfId="0" applyFont="1" applyFill="1" applyBorder="1" applyAlignment="1">
      <alignment horizontal="center" vertical="center"/>
    </xf>
    <xf numFmtId="171" fontId="21" fillId="2" borderId="30" xfId="0" applyNumberFormat="1" applyFont="1" applyFill="1" applyBorder="1"/>
    <xf numFmtId="3" fontId="21" fillId="3" borderId="30" xfId="0" applyNumberFormat="1" applyFont="1" applyFill="1" applyBorder="1"/>
    <xf numFmtId="170" fontId="21" fillId="2" borderId="30" xfId="29" applyNumberFormat="1" applyFont="1" applyFill="1" applyBorder="1" applyAlignment="1">
      <alignment horizontal="center"/>
    </xf>
    <xf numFmtId="170" fontId="21" fillId="3" borderId="30" xfId="29" applyNumberFormat="1" applyFont="1" applyFill="1" applyBorder="1" applyAlignment="1">
      <alignment horizontal="center"/>
    </xf>
    <xf numFmtId="171" fontId="28" fillId="2" borderId="31" xfId="0" applyNumberFormat="1" applyFont="1" applyFill="1" applyBorder="1"/>
    <xf numFmtId="171" fontId="28" fillId="3" borderId="31" xfId="0" applyNumberFormat="1" applyFont="1" applyFill="1" applyBorder="1"/>
    <xf numFmtId="170" fontId="28" fillId="2" borderId="31" xfId="29" applyNumberFormat="1" applyFont="1" applyFill="1" applyBorder="1" applyAlignment="1">
      <alignment horizontal="center"/>
    </xf>
    <xf numFmtId="170" fontId="28" fillId="3" borderId="31" xfId="29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vertical="center"/>
    </xf>
    <xf numFmtId="3" fontId="21" fillId="2" borderId="0" xfId="0" applyNumberFormat="1" applyFont="1" applyFill="1" applyBorder="1"/>
    <xf numFmtId="0" fontId="21" fillId="2" borderId="0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0" fontId="21" fillId="2" borderId="29" xfId="0" applyFont="1" applyFill="1" applyBorder="1"/>
    <xf numFmtId="3" fontId="21" fillId="2" borderId="29" xfId="0" applyNumberFormat="1" applyFont="1" applyFill="1" applyBorder="1"/>
    <xf numFmtId="1" fontId="21" fillId="2" borderId="29" xfId="0" applyNumberFormat="1" applyFont="1" applyFill="1" applyBorder="1"/>
    <xf numFmtId="0" fontId="21" fillId="3" borderId="29" xfId="0" applyFont="1" applyFill="1" applyBorder="1" applyAlignment="1">
      <alignment vertical="center"/>
    </xf>
    <xf numFmtId="3" fontId="21" fillId="3" borderId="29" xfId="0" applyNumberFormat="1" applyFont="1" applyFill="1" applyBorder="1" applyAlignment="1">
      <alignment vertical="center"/>
    </xf>
    <xf numFmtId="170" fontId="21" fillId="3" borderId="29" xfId="29" applyNumberFormat="1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3" fontId="21" fillId="3" borderId="29" xfId="0" applyNumberFormat="1" applyFont="1" applyFill="1" applyBorder="1" applyAlignment="1">
      <alignment horizontal="right" vertical="center"/>
    </xf>
    <xf numFmtId="170" fontId="21" fillId="2" borderId="29" xfId="29" applyNumberFormat="1" applyFont="1" applyFill="1" applyBorder="1" applyAlignment="1">
      <alignment horizontal="center" vertical="center"/>
    </xf>
    <xf numFmtId="0" fontId="9" fillId="2" borderId="8" xfId="0" applyFont="1" applyFill="1" applyBorder="1"/>
    <xf numFmtId="171" fontId="21" fillId="3" borderId="29" xfId="0" applyNumberFormat="1" applyFont="1" applyFill="1" applyBorder="1" applyAlignment="1">
      <alignment vertical="center"/>
    </xf>
    <xf numFmtId="0" fontId="21" fillId="3" borderId="29" xfId="0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>
      <alignment horizontal="right"/>
    </xf>
    <xf numFmtId="1" fontId="21" fillId="2" borderId="20" xfId="0" applyNumberFormat="1" applyFont="1" applyFill="1" applyBorder="1" applyAlignment="1">
      <alignment horizontal="right"/>
    </xf>
    <xf numFmtId="3" fontId="21" fillId="3" borderId="20" xfId="0" applyNumberFormat="1" applyFont="1" applyFill="1" applyBorder="1" applyAlignment="1">
      <alignment horizontal="right"/>
    </xf>
    <xf numFmtId="170" fontId="21" fillId="2" borderId="26" xfId="29" applyNumberFormat="1" applyFont="1" applyFill="1" applyBorder="1"/>
    <xf numFmtId="0" fontId="21" fillId="2" borderId="18" xfId="0" applyFont="1" applyFill="1" applyBorder="1"/>
    <xf numFmtId="170" fontId="21" fillId="2" borderId="18" xfId="29" applyNumberFormat="1" applyFont="1" applyFill="1" applyBorder="1"/>
    <xf numFmtId="9" fontId="21" fillId="2" borderId="18" xfId="0" applyNumberFormat="1" applyFont="1" applyFill="1" applyBorder="1"/>
    <xf numFmtId="0" fontId="21" fillId="2" borderId="19" xfId="0" applyFont="1" applyFill="1" applyBorder="1"/>
    <xf numFmtId="170" fontId="21" fillId="2" borderId="20" xfId="29" applyNumberFormat="1" applyFont="1" applyFill="1" applyBorder="1" applyAlignment="1">
      <alignment horizontal="right"/>
    </xf>
    <xf numFmtId="170" fontId="21" fillId="3" borderId="20" xfId="29" applyNumberFormat="1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center" vertical="center"/>
    </xf>
    <xf numFmtId="172" fontId="14" fillId="2" borderId="0" xfId="0" applyNumberFormat="1" applyFont="1" applyFill="1"/>
    <xf numFmtId="171" fontId="20" fillId="2" borderId="0" xfId="0" applyNumberFormat="1" applyFont="1" applyFill="1" applyBorder="1"/>
    <xf numFmtId="170" fontId="20" fillId="2" borderId="6" xfId="29" applyNumberFormat="1" applyFont="1" applyFill="1" applyBorder="1"/>
    <xf numFmtId="0" fontId="12" fillId="2" borderId="0" xfId="0" applyFont="1" applyFill="1" applyBorder="1"/>
    <xf numFmtId="171" fontId="12" fillId="2" borderId="0" xfId="0" applyNumberFormat="1" applyFont="1" applyFill="1" applyBorder="1"/>
    <xf numFmtId="173" fontId="21" fillId="2" borderId="20" xfId="0" applyNumberFormat="1" applyFont="1" applyFill="1" applyBorder="1" applyAlignment="1">
      <alignment horizontal="right"/>
    </xf>
    <xf numFmtId="172" fontId="12" fillId="2" borderId="6" xfId="0" applyNumberFormat="1" applyFont="1" applyFill="1" applyBorder="1"/>
    <xf numFmtId="0" fontId="12" fillId="2" borderId="8" xfId="0" applyFont="1" applyFill="1" applyBorder="1"/>
    <xf numFmtId="0" fontId="15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70" fontId="21" fillId="2" borderId="24" xfId="29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/>
    </xf>
    <xf numFmtId="0" fontId="20" fillId="5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left" vertical="center"/>
    </xf>
    <xf numFmtId="0" fontId="26" fillId="5" borderId="29" xfId="0" applyFont="1" applyFill="1" applyBorder="1" applyAlignment="1">
      <alignment horizontal="center"/>
    </xf>
    <xf numFmtId="0" fontId="26" fillId="5" borderId="29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left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</cellXfs>
  <cellStyles count="30">
    <cellStyle name="Euro" xfId="3"/>
    <cellStyle name="Euro 2" xfId="4"/>
    <cellStyle name="Euro 2 2" xfId="5"/>
    <cellStyle name="Hipervínculo" xfId="1" builtinId="8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Porcentaje" xfId="29" builtinId="5"/>
    <cellStyle name="Porcentual 2" xfId="28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Centro: Presupuesto y ejecución de canon, sobrecanon, regalías, renta de aduanas y participaciones, 2017*</a:t>
            </a:r>
          </a:p>
          <a:p>
            <a:pPr>
              <a:defRPr sz="1000"/>
            </a:pPr>
            <a:r>
              <a:rPr lang="es-PE" sz="1000" b="0" i="0" baseline="0">
                <a:effectLst/>
              </a:rPr>
              <a:t>(Gobiernos Regionales y Locales)</a:t>
            </a:r>
            <a:endParaRPr lang="es-PE" sz="1000" b="0">
              <a:effectLst/>
            </a:endParaRPr>
          </a:p>
        </c:rich>
      </c:tx>
      <c:layout>
        <c:manualLayout>
          <c:xMode val="edge"/>
          <c:yMode val="edge"/>
          <c:x val="0.12946555555555556"/>
          <c:y val="1.6655902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199444444444449E-2"/>
          <c:y val="0.24183993055555555"/>
          <c:w val="0.79120759259259255"/>
          <c:h val="0.47702089945241449"/>
        </c:manualLayout>
      </c:layout>
      <c:barChart>
        <c:barDir val="col"/>
        <c:grouping val="clustered"/>
        <c:varyColors val="0"/>
        <c:ser>
          <c:idx val="2"/>
          <c:order val="0"/>
          <c:tx>
            <c:v>Presupuesto (Millones de S/)</c:v>
          </c:tx>
          <c:spPr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chemeClr val="accent2"/>
              </a:solidFill>
            </a:ln>
          </c:spPr>
          <c:invertIfNegative val="0"/>
          <c:dLbls>
            <c:dLbl>
              <c:idx val="7"/>
              <c:layout>
                <c:manualLayout>
                  <c:x val="0"/>
                  <c:y val="5.0419097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rgbClr val="C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Centro!$F$12:$F$19</c:f>
              <c:strCache>
                <c:ptCount val="8"/>
                <c:pt idx="0">
                  <c:v>Ancash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Centro!$K$12:$K$19</c:f>
              <c:numCache>
                <c:formatCode>#,##0.0</c:formatCode>
                <c:ptCount val="8"/>
                <c:pt idx="0">
                  <c:v>717.07287599999995</c:v>
                </c:pt>
                <c:pt idx="1">
                  <c:v>210.49479300000002</c:v>
                </c:pt>
                <c:pt idx="2">
                  <c:v>219.59037999999998</c:v>
                </c:pt>
                <c:pt idx="3">
                  <c:v>250.76918599999999</c:v>
                </c:pt>
                <c:pt idx="4">
                  <c:v>99.545764000000005</c:v>
                </c:pt>
                <c:pt idx="5">
                  <c:v>167.058054</c:v>
                </c:pt>
                <c:pt idx="6">
                  <c:v>217.097216</c:v>
                </c:pt>
                <c:pt idx="7">
                  <c:v>62.370215999999999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5568"/>
        <c:axId val="115680000"/>
      </c:barChart>
      <c:lineChart>
        <c:grouping val="standard"/>
        <c:varyColors val="0"/>
        <c:ser>
          <c:idx val="0"/>
          <c:order val="1"/>
          <c:tx>
            <c:v>Ejecución (%)</c:v>
          </c:tx>
          <c:spPr>
            <a:ln w="28575">
              <a:noFill/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Centro!$L$12:$L$19</c:f>
              <c:numCache>
                <c:formatCode>0.0%</c:formatCode>
                <c:ptCount val="8"/>
                <c:pt idx="0">
                  <c:v>0.12317566868893812</c:v>
                </c:pt>
                <c:pt idx="1">
                  <c:v>0.16895652615977061</c:v>
                </c:pt>
                <c:pt idx="2">
                  <c:v>0.11692273131455032</c:v>
                </c:pt>
                <c:pt idx="3">
                  <c:v>0.12490891923220582</c:v>
                </c:pt>
                <c:pt idx="4">
                  <c:v>0.20130894771172786</c:v>
                </c:pt>
                <c:pt idx="5">
                  <c:v>0.118608564661001</c:v>
                </c:pt>
                <c:pt idx="6">
                  <c:v>0.10428223547555764</c:v>
                </c:pt>
                <c:pt idx="7">
                  <c:v>0.20340699156789835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83328"/>
        <c:axId val="115681536"/>
      </c:lineChart>
      <c:catAx>
        <c:axId val="114285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15680000"/>
        <c:crosses val="autoZero"/>
        <c:auto val="1"/>
        <c:lblAlgn val="ctr"/>
        <c:lblOffset val="100"/>
        <c:noMultiLvlLbl val="0"/>
      </c:catAx>
      <c:valAx>
        <c:axId val="115680000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14285568"/>
        <c:crosses val="autoZero"/>
        <c:crossBetween val="between"/>
      </c:valAx>
      <c:valAx>
        <c:axId val="1156815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15683328"/>
        <c:crosses val="max"/>
        <c:crossBetween val="between"/>
      </c:valAx>
      <c:catAx>
        <c:axId val="115683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56815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9398148148148145"/>
          <c:y val="0.82997638888888892"/>
          <c:w val="0.39801462962962963"/>
          <c:h val="6.6010763888888893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Centro: Ejecución de canon, sobrecanon, regalías, renta de aduanas y participaciones, 2017* 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1656488888888889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74074074074074E-2"/>
          <c:y val="0.19402777777777777"/>
          <c:w val="0.89887037037037032"/>
          <c:h val="0.58525833333333332"/>
        </c:manualLayout>
      </c:layout>
      <c:barChart>
        <c:barDir val="col"/>
        <c:grouping val="clustered"/>
        <c:varyColors val="0"/>
        <c:ser>
          <c:idx val="0"/>
          <c:order val="0"/>
          <c:tx>
            <c:v>G. Regional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4.703703703703703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Centro!$F$12:$F$19</c:f>
              <c:strCache>
                <c:ptCount val="8"/>
                <c:pt idx="0">
                  <c:v>Ancash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Centro!$H$12:$H$19</c:f>
              <c:numCache>
                <c:formatCode>0.0%</c:formatCode>
                <c:ptCount val="8"/>
                <c:pt idx="0">
                  <c:v>4.6383361933198787E-2</c:v>
                </c:pt>
                <c:pt idx="1">
                  <c:v>0.14373769607278161</c:v>
                </c:pt>
                <c:pt idx="2">
                  <c:v>4.113770467192978E-2</c:v>
                </c:pt>
                <c:pt idx="3">
                  <c:v>3.6707116274962849E-2</c:v>
                </c:pt>
                <c:pt idx="4">
                  <c:v>1.4737732439671414E-2</c:v>
                </c:pt>
                <c:pt idx="5">
                  <c:v>5.1644054830140507E-2</c:v>
                </c:pt>
                <c:pt idx="6">
                  <c:v>4.8409263212623184E-2</c:v>
                </c:pt>
                <c:pt idx="7">
                  <c:v>0.35505185637809789</c:v>
                </c:pt>
              </c:numCache>
            </c:numRef>
          </c:val>
        </c:ser>
        <c:ser>
          <c:idx val="1"/>
          <c:order val="1"/>
          <c:tx>
            <c:v>G. Locales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7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Centro!$F$12:$F$19</c:f>
              <c:strCache>
                <c:ptCount val="8"/>
                <c:pt idx="0">
                  <c:v>Ancash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Centro!$J$12:$J$19</c:f>
              <c:numCache>
                <c:formatCode>0.0%</c:formatCode>
                <c:ptCount val="8"/>
                <c:pt idx="0">
                  <c:v>0.15625230312404351</c:v>
                </c:pt>
                <c:pt idx="1">
                  <c:v>0.17120257127277588</c:v>
                </c:pt>
                <c:pt idx="2">
                  <c:v>0.13765829426288193</c:v>
                </c:pt>
                <c:pt idx="3">
                  <c:v>0.14175546544901618</c:v>
                </c:pt>
                <c:pt idx="4">
                  <c:v>0.20519049620067106</c:v>
                </c:pt>
                <c:pt idx="5">
                  <c:v>0.1362143936606692</c:v>
                </c:pt>
                <c:pt idx="6">
                  <c:v>0.11140859738559135</c:v>
                </c:pt>
                <c:pt idx="7">
                  <c:v>0.16851920878683962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709824"/>
        <c:axId val="115711360"/>
      </c:barChart>
      <c:catAx>
        <c:axId val="115709824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15711360"/>
        <c:crosses val="autoZero"/>
        <c:auto val="1"/>
        <c:lblAlgn val="ctr"/>
        <c:lblOffset val="100"/>
        <c:noMultiLvlLbl val="0"/>
      </c:catAx>
      <c:valAx>
        <c:axId val="11571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709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5987407407407412"/>
          <c:y val="0.17028159722222222"/>
          <c:w val="0.2764888888888889"/>
          <c:h val="7.4414583333333326E-2"/>
        </c:manualLayout>
      </c:layout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Centro: Ejecución de los recursos de canon, sobrecanon, regalías, renta de aduanas y participaciones, 2009-2017*</a:t>
            </a:r>
            <a:endParaRPr lang="es-PE" sz="1000">
              <a:effectLst/>
            </a:endParaRPr>
          </a:p>
          <a:p>
            <a:pPr>
              <a:defRPr sz="1000"/>
            </a:pPr>
            <a:r>
              <a:rPr lang="es-PE" sz="1000" b="0" i="0" baseline="0">
                <a:effectLst/>
              </a:rPr>
              <a:t>(% Presupuesto)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11299685185185185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7629629629629631E-2"/>
          <c:y val="0.31775555555555557"/>
          <c:w val="0.93179629629629634"/>
          <c:h val="0.44389166666666668"/>
        </c:manualLayout>
      </c:layout>
      <c:barChart>
        <c:barDir val="col"/>
        <c:grouping val="clustered"/>
        <c:varyColors val="0"/>
        <c:ser>
          <c:idx val="0"/>
          <c:order val="0"/>
          <c:tx>
            <c:v>Avance G. Regional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9.4074074074074077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037037037037039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Centro!$D$26:$E$34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Centro!$L$26:$L$34</c:f>
              <c:numCache>
                <c:formatCode>0.0%</c:formatCode>
                <c:ptCount val="9"/>
                <c:pt idx="0">
                  <c:v>0.46638288110899284</c:v>
                </c:pt>
                <c:pt idx="1">
                  <c:v>0.5245283017587572</c:v>
                </c:pt>
                <c:pt idx="2">
                  <c:v>0.55428646375895396</c:v>
                </c:pt>
                <c:pt idx="3">
                  <c:v>0.77921341883306872</c:v>
                </c:pt>
                <c:pt idx="4">
                  <c:v>0.75327722403073705</c:v>
                </c:pt>
                <c:pt idx="5">
                  <c:v>0.61744952406211051</c:v>
                </c:pt>
                <c:pt idx="6">
                  <c:v>0.52869007382641664</c:v>
                </c:pt>
                <c:pt idx="7">
                  <c:v>0.53340346236001368</c:v>
                </c:pt>
                <c:pt idx="8">
                  <c:v>5.8602718495969562E-2</c:v>
                </c:pt>
              </c:numCache>
            </c:numRef>
          </c:val>
        </c:ser>
        <c:ser>
          <c:idx val="1"/>
          <c:order val="1"/>
          <c:tx>
            <c:v>Avance G. Locales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59259259259259E-2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59259259259259E-2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111111111111111E-2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Centro!$D$26:$E$34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Centro!$M$26:$M$34</c:f>
              <c:numCache>
                <c:formatCode>0.0%</c:formatCode>
                <c:ptCount val="9"/>
                <c:pt idx="0">
                  <c:v>0.46775314198288431</c:v>
                </c:pt>
                <c:pt idx="1">
                  <c:v>0.68982274005967714</c:v>
                </c:pt>
                <c:pt idx="2">
                  <c:v>0.53150320573692655</c:v>
                </c:pt>
                <c:pt idx="3">
                  <c:v>0.59220624237757702</c:v>
                </c:pt>
                <c:pt idx="4">
                  <c:v>0.60842050952986393</c:v>
                </c:pt>
                <c:pt idx="5">
                  <c:v>0.69702683035164081</c:v>
                </c:pt>
                <c:pt idx="6">
                  <c:v>0.5958113533972742</c:v>
                </c:pt>
                <c:pt idx="7">
                  <c:v>0.63793404809138388</c:v>
                </c:pt>
                <c:pt idx="8">
                  <c:v>0.15028051885863469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041216"/>
        <c:axId val="116042752"/>
      </c:barChart>
      <c:catAx>
        <c:axId val="116041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16042752"/>
        <c:crosses val="autoZero"/>
        <c:auto val="1"/>
        <c:lblAlgn val="ctr"/>
        <c:lblOffset val="100"/>
        <c:noMultiLvlLbl val="0"/>
      </c:catAx>
      <c:valAx>
        <c:axId val="11604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0412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882962962962964"/>
          <c:y val="0.20114965277777777"/>
          <c:w val="0.34241256782543272"/>
          <c:h val="6.354409722222222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PE" sz="900"/>
              <a:t>Macro Región Centro: Transferencias de canon, sobrecanon, regalías, renta de aduanas y participaciones a gobiernos regionales y locales, 2017*</a:t>
            </a:r>
          </a:p>
          <a:p>
            <a:pPr>
              <a:defRPr sz="800"/>
            </a:pPr>
            <a:r>
              <a:rPr lang="es-PE" sz="800" b="0"/>
              <a:t>(Millones S/)</a:t>
            </a:r>
          </a:p>
        </c:rich>
      </c:tx>
      <c:layout>
        <c:manualLayout>
          <c:xMode val="edge"/>
          <c:yMode val="edge"/>
          <c:x val="0.126731557447019"/>
          <c:y val="4.4097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432105652147214"/>
          <c:y val="0.13201527777777777"/>
          <c:w val="0.46199177172720485"/>
          <c:h val="0.86656354166666671"/>
        </c:manualLayout>
      </c:layout>
      <c:ofPieChart>
        <c:ofPieType val="bar"/>
        <c:varyColors val="1"/>
        <c:ser>
          <c:idx val="1"/>
          <c:order val="0"/>
          <c:tx>
            <c:v>2016</c:v>
          </c:tx>
          <c:dLbls>
            <c:dLbl>
              <c:idx val="8"/>
              <c:layout>
                <c:manualLayout>
                  <c:x val="-1.6462962962962964E-2"/>
                  <c:y val="-4.409722222222222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accent2">
                      <a:shade val="95000"/>
                      <a:satMod val="105000"/>
                    </a:schemeClr>
                  </a:solidFill>
                  <a:prstDash val="solid"/>
                </a:ln>
                <a:effectLst/>
              </c:spPr>
            </c:leaderLines>
          </c:dLbls>
          <c:cat>
            <c:strRef>
              <c:f>Centro!$S$62:$S$69</c:f>
              <c:strCache>
                <c:ptCount val="8"/>
                <c:pt idx="0">
                  <c:v>Ancash</c:v>
                </c:pt>
                <c:pt idx="1">
                  <c:v>Huancavelica</c:v>
                </c:pt>
                <c:pt idx="2">
                  <c:v>Apurímac</c:v>
                </c:pt>
                <c:pt idx="3">
                  <c:v>Ayacucho</c:v>
                </c:pt>
                <c:pt idx="4">
                  <c:v>Junín</c:v>
                </c:pt>
                <c:pt idx="5">
                  <c:v>Ica</c:v>
                </c:pt>
                <c:pt idx="6">
                  <c:v>Huánuco</c:v>
                </c:pt>
                <c:pt idx="7">
                  <c:v>Pasco</c:v>
                </c:pt>
              </c:strCache>
            </c:strRef>
          </c:cat>
          <c:val>
            <c:numRef>
              <c:f>Centro!$T$62:$T$69</c:f>
              <c:numCache>
                <c:formatCode>0.0</c:formatCode>
                <c:ptCount val="8"/>
                <c:pt idx="0">
                  <c:v>484.98717253999996</c:v>
                </c:pt>
                <c:pt idx="1">
                  <c:v>226.44733016000001</c:v>
                </c:pt>
                <c:pt idx="2">
                  <c:v>185.20061218000001</c:v>
                </c:pt>
                <c:pt idx="3">
                  <c:v>181.40264904</c:v>
                </c:pt>
                <c:pt idx="4">
                  <c:v>176.20744766999999</c:v>
                </c:pt>
                <c:pt idx="5">
                  <c:v>161.53537401</c:v>
                </c:pt>
                <c:pt idx="6">
                  <c:v>117.74886889999999</c:v>
                </c:pt>
                <c:pt idx="7">
                  <c:v>68.331930409999998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/>
          </c:spPr>
        </c:serLines>
      </c:of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PE" sz="900" b="1" i="0" u="none" strike="noStrike" baseline="0">
                <a:effectLst/>
              </a:rPr>
              <a:t>Macro Región Centro: Transferencias de canon, sobrecanon, regalías, renta de aduanas y participaciones a gobiernos regionales y locales </a:t>
            </a:r>
          </a:p>
          <a:p>
            <a:pPr>
              <a:defRPr sz="800"/>
            </a:pPr>
            <a:r>
              <a:rPr lang="es-PE" sz="800" b="0" i="0" u="none" strike="noStrike" baseline="0">
                <a:effectLst/>
              </a:rPr>
              <a:t>(Millones S/)</a:t>
            </a:r>
            <a:endParaRPr lang="es-PE" sz="800" b="0"/>
          </a:p>
        </c:rich>
      </c:tx>
      <c:layout>
        <c:manualLayout>
          <c:xMode val="edge"/>
          <c:yMode val="edge"/>
          <c:x val="0.1384674074074074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388888888888892E-2"/>
          <c:y val="0.2535277777777778"/>
          <c:w val="0.9129814814814815"/>
          <c:h val="0.530168055555555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Centro!$D$61</c:f>
              <c:strCache>
                <c:ptCount val="1"/>
                <c:pt idx="0">
                  <c:v>G. Regional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426922086566706E-3"/>
                  <c:y val="4.40972222222214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951281391044465E-3"/>
                  <c:y val="8.8190972222222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951281391044465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Centro!$C$62:$C$70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Centro!$D$62:$D$70</c:f>
              <c:numCache>
                <c:formatCode>#,##0.0</c:formatCode>
                <c:ptCount val="9"/>
                <c:pt idx="0">
                  <c:v>421.55110119000005</c:v>
                </c:pt>
                <c:pt idx="1">
                  <c:v>771.62671298999999</c:v>
                </c:pt>
                <c:pt idx="2">
                  <c:v>921.16041466000001</c:v>
                </c:pt>
                <c:pt idx="3">
                  <c:v>678.86542356999996</c:v>
                </c:pt>
                <c:pt idx="4">
                  <c:v>546.38433784000006</c:v>
                </c:pt>
                <c:pt idx="5">
                  <c:v>497.89189695000005</c:v>
                </c:pt>
                <c:pt idx="6">
                  <c:v>381.36150418</c:v>
                </c:pt>
                <c:pt idx="7">
                  <c:v>295.46857614999999</c:v>
                </c:pt>
                <c:pt idx="8">
                  <c:v>64.124348960000006</c:v>
                </c:pt>
              </c:numCache>
            </c:numRef>
          </c:val>
        </c:ser>
        <c:ser>
          <c:idx val="0"/>
          <c:order val="1"/>
          <c:tx>
            <c:strRef>
              <c:f>Centro!$E$61</c:f>
              <c:strCache>
                <c:ptCount val="1"/>
                <c:pt idx="0">
                  <c:v>G. Locales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475640695522233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Centro!$C$62:$C$70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Centro!$E$62:$E$70</c:f>
              <c:numCache>
                <c:formatCode>#,##0.0</c:formatCode>
                <c:ptCount val="9"/>
                <c:pt idx="0">
                  <c:v>1303.14798926</c:v>
                </c:pt>
                <c:pt idx="1">
                  <c:v>1855.08627383</c:v>
                </c:pt>
                <c:pt idx="2">
                  <c:v>1907.7702594999996</c:v>
                </c:pt>
                <c:pt idx="3">
                  <c:v>2327.2488580600002</c:v>
                </c:pt>
                <c:pt idx="4">
                  <c:v>1945.5453898999999</c:v>
                </c:pt>
                <c:pt idx="5">
                  <c:v>2222.1992416999997</c:v>
                </c:pt>
                <c:pt idx="6">
                  <c:v>1477.6038276099998</c:v>
                </c:pt>
                <c:pt idx="7">
                  <c:v>1306.39280876</c:v>
                </c:pt>
                <c:pt idx="8">
                  <c:v>430.59845131000003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85184"/>
        <c:axId val="115886720"/>
      </c:barChart>
      <c:catAx>
        <c:axId val="115885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115886720"/>
        <c:crosses val="autoZero"/>
        <c:auto val="1"/>
        <c:lblAlgn val="ctr"/>
        <c:lblOffset val="100"/>
        <c:noMultiLvlLbl val="0"/>
      </c:catAx>
      <c:valAx>
        <c:axId val="11588672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115885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9897775599862695"/>
          <c:y val="0.18701631944444444"/>
          <c:w val="0.21738332375514871"/>
          <c:h val="6.354409722222222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291868</xdr:colOff>
      <xdr:row>4</xdr:row>
      <xdr:rowOff>176892</xdr:rowOff>
    </xdr:from>
    <xdr:to>
      <xdr:col>23</xdr:col>
      <xdr:colOff>72118</xdr:colOff>
      <xdr:row>20</xdr:row>
      <xdr:rowOff>8892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293229</xdr:colOff>
      <xdr:row>20</xdr:row>
      <xdr:rowOff>114300</xdr:rowOff>
    </xdr:from>
    <xdr:to>
      <xdr:col>23</xdr:col>
      <xdr:colOff>73479</xdr:colOff>
      <xdr:row>35</xdr:row>
      <xdr:rowOff>117750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295275</xdr:colOff>
      <xdr:row>36</xdr:row>
      <xdr:rowOff>28575</xdr:rowOff>
    </xdr:from>
    <xdr:to>
      <xdr:col>23</xdr:col>
      <xdr:colOff>75525</xdr:colOff>
      <xdr:row>51</xdr:row>
      <xdr:rowOff>51075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281383</xdr:colOff>
      <xdr:row>56</xdr:row>
      <xdr:rowOff>33618</xdr:rowOff>
    </xdr:from>
    <xdr:to>
      <xdr:col>23</xdr:col>
      <xdr:colOff>67236</xdr:colOff>
      <xdr:row>71</xdr:row>
      <xdr:rowOff>56118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280147</xdr:colOff>
      <xdr:row>72</xdr:row>
      <xdr:rowOff>11206</xdr:rowOff>
    </xdr:from>
    <xdr:to>
      <xdr:col>23</xdr:col>
      <xdr:colOff>57836</xdr:colOff>
      <xdr:row>87</xdr:row>
      <xdr:rowOff>33706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0.88752</cdr:y>
    </cdr:from>
    <cdr:to>
      <cdr:x>1</cdr:x>
      <cdr:y>0.99799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56050"/>
          <a:ext cx="5389114" cy="31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25 de abril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0.88953</cdr:y>
    </cdr:from>
    <cdr:to>
      <cdr:x>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61839"/>
          <a:ext cx="5400000" cy="31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25 de abril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0.88771</cdr:y>
    </cdr:from>
    <cdr:to>
      <cdr:x>1</cdr:x>
      <cdr:y>0.99801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56607"/>
          <a:ext cx="5400000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25 de abril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0.8897</cdr:y>
    </cdr:from>
    <cdr:to>
      <cdr:x>0.99896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62325"/>
          <a:ext cx="5394397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25 de abril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0.87753</cdr:y>
    </cdr:from>
    <cdr:to>
      <cdr:x>1</cdr:x>
      <cdr:y>0.98784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27300"/>
          <a:ext cx="5409863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25 de abril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workbookViewId="0">
      <selection activeCell="F12" sqref="F1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24" t="s">
        <v>15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19.5" customHeight="1" x14ac:dyDescent="0.25">
      <c r="B4" s="125" t="s">
        <v>13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2:18" ht="15" customHeight="1" x14ac:dyDescent="0.25">
      <c r="B5" s="126" t="s">
        <v>14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12" sqref="A1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51" t="s">
        <v>35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7" ht="15" customHeight="1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3" t="s">
        <v>85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7"/>
    </row>
    <row r="9" spans="2:17" x14ac:dyDescent="0.25">
      <c r="B9" s="1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7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6"/>
      <c r="Q10" s="3"/>
    </row>
    <row r="11" spans="2:17" ht="15" customHeight="1" x14ac:dyDescent="0.25">
      <c r="B11" s="16"/>
      <c r="C11" s="157" t="s">
        <v>2</v>
      </c>
      <c r="D11" s="158" t="s">
        <v>18</v>
      </c>
      <c r="E11" s="159"/>
      <c r="F11" s="160"/>
      <c r="G11" s="161" t="s">
        <v>19</v>
      </c>
      <c r="H11" s="162"/>
      <c r="I11" s="163"/>
      <c r="J11" s="164" t="s">
        <v>20</v>
      </c>
      <c r="K11" s="164" t="s">
        <v>21</v>
      </c>
      <c r="L11" s="152" t="s">
        <v>22</v>
      </c>
      <c r="M11" s="153" t="s">
        <v>29</v>
      </c>
      <c r="N11" s="154"/>
      <c r="O11" s="155"/>
      <c r="P11" s="33" t="s">
        <v>32</v>
      </c>
      <c r="Q11" s="34"/>
    </row>
    <row r="12" spans="2:17" x14ac:dyDescent="0.25">
      <c r="B12" s="16"/>
      <c r="C12" s="157"/>
      <c r="D12" s="24" t="s">
        <v>23</v>
      </c>
      <c r="E12" s="24" t="s">
        <v>24</v>
      </c>
      <c r="F12" s="24" t="s">
        <v>1</v>
      </c>
      <c r="G12" s="24" t="s">
        <v>23</v>
      </c>
      <c r="H12" s="24" t="s">
        <v>24</v>
      </c>
      <c r="I12" s="24" t="s">
        <v>1</v>
      </c>
      <c r="J12" s="165"/>
      <c r="K12" s="165"/>
      <c r="L12" s="152"/>
      <c r="M12" s="46" t="s">
        <v>23</v>
      </c>
      <c r="N12" s="30" t="s">
        <v>24</v>
      </c>
      <c r="O12" s="30" t="s">
        <v>1</v>
      </c>
      <c r="P12" s="33" t="s">
        <v>23</v>
      </c>
      <c r="Q12" s="34" t="s">
        <v>24</v>
      </c>
    </row>
    <row r="13" spans="2:17" x14ac:dyDescent="0.25">
      <c r="B13" s="16"/>
      <c r="C13" s="25">
        <v>2009</v>
      </c>
      <c r="D13" s="41">
        <v>66.662130000000005</v>
      </c>
      <c r="E13" s="41">
        <v>249.81846899999999</v>
      </c>
      <c r="F13" s="42">
        <f>+E13+D13</f>
        <v>316.48059899999998</v>
      </c>
      <c r="G13" s="41">
        <v>38.470142000000003</v>
      </c>
      <c r="H13" s="41">
        <v>114.31073499999999</v>
      </c>
      <c r="I13" s="42">
        <f>+H13+G13</f>
        <v>152.780877</v>
      </c>
      <c r="J13" s="26">
        <f>+G13/D13</f>
        <v>0.5770914010698428</v>
      </c>
      <c r="K13" s="26">
        <f t="shared" ref="K13:L21" si="0">+H13/E13</f>
        <v>0.45757519633186128</v>
      </c>
      <c r="L13" s="45">
        <f t="shared" si="0"/>
        <v>0.48274958238435339</v>
      </c>
      <c r="M13" s="47">
        <f>+G13/P13</f>
        <v>5.0525168509548864E-2</v>
      </c>
      <c r="N13" s="31">
        <f>+H13/Q13</f>
        <v>0.19298437771709631</v>
      </c>
      <c r="O13" s="32">
        <f>+I13/SUM(P13:Q13)</f>
        <v>0.11285860539374182</v>
      </c>
      <c r="P13" s="37">
        <v>761.40551600000003</v>
      </c>
      <c r="Q13" s="38">
        <v>592.331547</v>
      </c>
    </row>
    <row r="14" spans="2:17" x14ac:dyDescent="0.25">
      <c r="B14" s="16"/>
      <c r="C14" s="25">
        <v>2010</v>
      </c>
      <c r="D14" s="41">
        <v>94.839057999999994</v>
      </c>
      <c r="E14" s="41">
        <v>261.363608</v>
      </c>
      <c r="F14" s="42">
        <f t="shared" ref="F14:F21" si="1">+E14+D14</f>
        <v>356.20266600000002</v>
      </c>
      <c r="G14" s="41">
        <v>72.990165000000005</v>
      </c>
      <c r="H14" s="41">
        <v>168.34892600000001</v>
      </c>
      <c r="I14" s="42">
        <f t="shared" ref="I14:I21" si="2">+H14+G14</f>
        <v>241.339091</v>
      </c>
      <c r="J14" s="26">
        <f t="shared" ref="J14:J20" si="3">+G14/D14</f>
        <v>0.76962136211854837</v>
      </c>
      <c r="K14" s="26">
        <f t="shared" si="0"/>
        <v>0.6441176998138165</v>
      </c>
      <c r="L14" s="45">
        <f t="shared" si="0"/>
        <v>0.67753308449409522</v>
      </c>
      <c r="M14" s="47">
        <f t="shared" ref="M14:N21" si="4">+G14/P14</f>
        <v>9.601717375152187E-2</v>
      </c>
      <c r="N14" s="31">
        <f t="shared" si="4"/>
        <v>0.27293713949096537</v>
      </c>
      <c r="O14" s="32">
        <f t="shared" ref="O14:O21" si="5">+I14/SUM(P14:Q14)</f>
        <v>0.17526657455393319</v>
      </c>
      <c r="P14" s="37">
        <v>760.17822799999999</v>
      </c>
      <c r="Q14" s="38">
        <v>616.804757</v>
      </c>
    </row>
    <row r="15" spans="2:17" x14ac:dyDescent="0.25">
      <c r="B15" s="16"/>
      <c r="C15" s="25">
        <v>2011</v>
      </c>
      <c r="D15" s="41">
        <v>99.395401000000007</v>
      </c>
      <c r="E15" s="41">
        <v>301.45513399999999</v>
      </c>
      <c r="F15" s="42">
        <f t="shared" si="1"/>
        <v>400.85053499999998</v>
      </c>
      <c r="G15" s="41">
        <v>73.662809999999993</v>
      </c>
      <c r="H15" s="41">
        <v>144.175622</v>
      </c>
      <c r="I15" s="42">
        <f t="shared" si="2"/>
        <v>217.83843200000001</v>
      </c>
      <c r="J15" s="26">
        <f t="shared" si="3"/>
        <v>0.74110883661508631</v>
      </c>
      <c r="K15" s="26">
        <f t="shared" si="0"/>
        <v>0.47826560485780284</v>
      </c>
      <c r="L15" s="45">
        <f t="shared" si="0"/>
        <v>0.54344054199653247</v>
      </c>
      <c r="M15" s="47">
        <f t="shared" si="4"/>
        <v>8.5993587642316363E-2</v>
      </c>
      <c r="N15" s="31">
        <f t="shared" si="4"/>
        <v>0.23836682886871779</v>
      </c>
      <c r="O15" s="32">
        <f t="shared" si="5"/>
        <v>0.14905577369796519</v>
      </c>
      <c r="P15" s="37">
        <v>856.60817299999997</v>
      </c>
      <c r="Q15" s="38">
        <v>604.84767399999998</v>
      </c>
    </row>
    <row r="16" spans="2:17" x14ac:dyDescent="0.25">
      <c r="B16" s="16"/>
      <c r="C16" s="25">
        <v>2012</v>
      </c>
      <c r="D16" s="41">
        <v>72.827512999999996</v>
      </c>
      <c r="E16" s="41">
        <v>347.98538500000001</v>
      </c>
      <c r="F16" s="42">
        <f t="shared" si="1"/>
        <v>420.81289800000002</v>
      </c>
      <c r="G16" s="41">
        <v>57.267373999999997</v>
      </c>
      <c r="H16" s="41">
        <v>188.09970799999999</v>
      </c>
      <c r="I16" s="42">
        <f t="shared" si="2"/>
        <v>245.36708199999998</v>
      </c>
      <c r="J16" s="26">
        <f t="shared" si="3"/>
        <v>0.78634257358204718</v>
      </c>
      <c r="K16" s="26">
        <f t="shared" si="0"/>
        <v>0.54053910338791955</v>
      </c>
      <c r="L16" s="45">
        <f t="shared" si="0"/>
        <v>0.58307880572614956</v>
      </c>
      <c r="M16" s="47">
        <f t="shared" si="4"/>
        <v>5.8971941091267945E-2</v>
      </c>
      <c r="N16" s="31">
        <f t="shared" si="4"/>
        <v>0.28257583612607123</v>
      </c>
      <c r="O16" s="32">
        <f t="shared" si="5"/>
        <v>0.14991058051645181</v>
      </c>
      <c r="P16" s="37">
        <v>971.09528599999999</v>
      </c>
      <c r="Q16" s="38">
        <v>665.66098</v>
      </c>
    </row>
    <row r="17" spans="2:17" x14ac:dyDescent="0.25">
      <c r="B17" s="16"/>
      <c r="C17" s="25">
        <v>2013</v>
      </c>
      <c r="D17" s="41">
        <v>40.818603000000003</v>
      </c>
      <c r="E17" s="41">
        <v>346.53114199999999</v>
      </c>
      <c r="F17" s="42">
        <f t="shared" si="1"/>
        <v>387.34974499999998</v>
      </c>
      <c r="G17" s="41">
        <v>30.424036000000001</v>
      </c>
      <c r="H17" s="41">
        <v>168.39382900000001</v>
      </c>
      <c r="I17" s="42">
        <f t="shared" si="2"/>
        <v>198.81786500000001</v>
      </c>
      <c r="J17" s="26">
        <f t="shared" si="3"/>
        <v>0.74534731137172916</v>
      </c>
      <c r="K17" s="26">
        <f t="shared" si="0"/>
        <v>0.48594140205730779</v>
      </c>
      <c r="L17" s="45">
        <f t="shared" si="0"/>
        <v>0.51327738708076343</v>
      </c>
      <c r="M17" s="47">
        <f t="shared" si="4"/>
        <v>2.9607377973135122E-2</v>
      </c>
      <c r="N17" s="31">
        <f t="shared" si="4"/>
        <v>0.22367523725241126</v>
      </c>
      <c r="O17" s="32">
        <f t="shared" si="5"/>
        <v>0.11166829093016016</v>
      </c>
      <c r="P17" s="37">
        <v>1027.5829229999999</v>
      </c>
      <c r="Q17" s="38">
        <v>752.84967200000006</v>
      </c>
    </row>
    <row r="18" spans="2:17" x14ac:dyDescent="0.25">
      <c r="B18" s="16"/>
      <c r="C18" s="25">
        <v>2014</v>
      </c>
      <c r="D18" s="41">
        <v>28.025542000000002</v>
      </c>
      <c r="E18" s="41">
        <v>333.48351600000001</v>
      </c>
      <c r="F18" s="42">
        <f t="shared" si="1"/>
        <v>361.50905799999998</v>
      </c>
      <c r="G18" s="41">
        <v>12.424942</v>
      </c>
      <c r="H18" s="41">
        <v>192.97280000000001</v>
      </c>
      <c r="I18" s="42">
        <f t="shared" si="2"/>
        <v>205.39774199999999</v>
      </c>
      <c r="J18" s="26">
        <f t="shared" si="3"/>
        <v>0.44334350429333352</v>
      </c>
      <c r="K18" s="26">
        <f t="shared" si="0"/>
        <v>0.57865768693646613</v>
      </c>
      <c r="L18" s="45">
        <f t="shared" si="0"/>
        <v>0.56816762251085839</v>
      </c>
      <c r="M18" s="47">
        <f t="shared" si="4"/>
        <v>9.726022704534952E-3</v>
      </c>
      <c r="N18" s="31">
        <f t="shared" si="4"/>
        <v>0.24097976964039453</v>
      </c>
      <c r="O18" s="32">
        <f t="shared" si="5"/>
        <v>9.8830692735046147E-2</v>
      </c>
      <c r="P18" s="37">
        <v>1277.494653</v>
      </c>
      <c r="Q18" s="38">
        <v>800.78423299999997</v>
      </c>
    </row>
    <row r="19" spans="2:17" x14ac:dyDescent="0.25">
      <c r="B19" s="16"/>
      <c r="C19" s="25">
        <v>2015</v>
      </c>
      <c r="D19" s="41">
        <v>44.816685999999997</v>
      </c>
      <c r="E19" s="41">
        <v>273.85748100000001</v>
      </c>
      <c r="F19" s="42">
        <f t="shared" si="1"/>
        <v>318.67416700000001</v>
      </c>
      <c r="G19" s="41">
        <v>32.564157999999999</v>
      </c>
      <c r="H19" s="41">
        <v>130.77757800000001</v>
      </c>
      <c r="I19" s="42">
        <f t="shared" si="2"/>
        <v>163.341736</v>
      </c>
      <c r="J19" s="26">
        <f t="shared" si="3"/>
        <v>0.72660789778164325</v>
      </c>
      <c r="K19" s="26">
        <f t="shared" si="0"/>
        <v>0.47753881881357113</v>
      </c>
      <c r="L19" s="45">
        <f t="shared" si="0"/>
        <v>0.51256660537532683</v>
      </c>
      <c r="M19" s="47">
        <f t="shared" si="4"/>
        <v>2.3784981949091118E-2</v>
      </c>
      <c r="N19" s="31">
        <f t="shared" si="4"/>
        <v>0.16909903894418596</v>
      </c>
      <c r="O19" s="32">
        <f t="shared" si="5"/>
        <v>7.6239403171062356E-2</v>
      </c>
      <c r="P19" s="37">
        <v>1369.105853</v>
      </c>
      <c r="Q19" s="38">
        <v>773.37860000000001</v>
      </c>
    </row>
    <row r="20" spans="2:17" ht="15" customHeight="1" x14ac:dyDescent="0.25">
      <c r="B20" s="16"/>
      <c r="C20" s="25">
        <v>2016</v>
      </c>
      <c r="D20" s="41">
        <v>31.931191999999999</v>
      </c>
      <c r="E20" s="41">
        <v>307.632541</v>
      </c>
      <c r="F20" s="42">
        <f t="shared" si="1"/>
        <v>339.56373300000001</v>
      </c>
      <c r="G20" s="41">
        <v>23.991993000000001</v>
      </c>
      <c r="H20" s="41">
        <v>187.09489600000001</v>
      </c>
      <c r="I20" s="42">
        <f t="shared" si="2"/>
        <v>211.08688900000001</v>
      </c>
      <c r="J20" s="26">
        <f t="shared" si="3"/>
        <v>0.75136540471148094</v>
      </c>
      <c r="K20" s="26">
        <f t="shared" si="0"/>
        <v>0.60817654527646348</v>
      </c>
      <c r="L20" s="45">
        <f t="shared" si="0"/>
        <v>0.62164144308073088</v>
      </c>
      <c r="M20" s="47">
        <f t="shared" si="4"/>
        <v>1.6208473035662661E-2</v>
      </c>
      <c r="N20" s="31">
        <f t="shared" si="4"/>
        <v>0.21414679745658546</v>
      </c>
      <c r="O20" s="32">
        <f t="shared" si="5"/>
        <v>8.9675806797869684E-2</v>
      </c>
      <c r="P20" s="37">
        <v>1480.213031</v>
      </c>
      <c r="Q20" s="38">
        <v>873.67589999999996</v>
      </c>
    </row>
    <row r="21" spans="2:17" x14ac:dyDescent="0.25">
      <c r="B21" s="16"/>
      <c r="C21" s="25" t="s">
        <v>25</v>
      </c>
      <c r="D21" s="41">
        <v>24.557614000000001</v>
      </c>
      <c r="E21" s="41">
        <v>192.539602</v>
      </c>
      <c r="F21" s="42">
        <f t="shared" si="1"/>
        <v>217.097216</v>
      </c>
      <c r="G21" s="41">
        <v>1.1888160000000001</v>
      </c>
      <c r="H21" s="41">
        <v>21.450566999999999</v>
      </c>
      <c r="I21" s="42">
        <f t="shared" si="2"/>
        <v>22.639382999999999</v>
      </c>
      <c r="J21" s="26">
        <f>+G21/D21</f>
        <v>4.8409263212623184E-2</v>
      </c>
      <c r="K21" s="26">
        <f t="shared" si="0"/>
        <v>0.11140859738559135</v>
      </c>
      <c r="L21" s="45">
        <f t="shared" si="0"/>
        <v>0.10428223547555764</v>
      </c>
      <c r="M21" s="47">
        <f t="shared" si="4"/>
        <v>2.9395825769299587E-3</v>
      </c>
      <c r="N21" s="31">
        <f t="shared" si="4"/>
        <v>0.12943619830602726</v>
      </c>
      <c r="O21" s="32">
        <f t="shared" si="5"/>
        <v>3.9708484075994734E-2</v>
      </c>
      <c r="P21" s="37">
        <v>404.41660300000001</v>
      </c>
      <c r="Q21" s="38">
        <v>165.72309200000001</v>
      </c>
    </row>
    <row r="22" spans="2:17" x14ac:dyDescent="0.25">
      <c r="B22" s="16"/>
      <c r="C22" s="27" t="s">
        <v>31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22">
        <f>SUM(P13:P21)</f>
        <v>8908.1002659999995</v>
      </c>
      <c r="Q22" s="122">
        <f>SUM(Q13:Q21)</f>
        <v>5846.0564549999999</v>
      </c>
    </row>
    <row r="23" spans="2:17" x14ac:dyDescent="0.25">
      <c r="B23" s="16"/>
      <c r="C23" s="156" t="s">
        <v>30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7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6" spans="2:17" ht="15" customHeight="1" x14ac:dyDescent="0.25"/>
    <row r="27" spans="2:17" x14ac:dyDescent="0.25">
      <c r="B27" s="13" t="s">
        <v>83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5"/>
    </row>
    <row r="28" spans="2:17" ht="15" customHeight="1" x14ac:dyDescent="0.25">
      <c r="B28" s="16"/>
      <c r="C28" s="133" t="s">
        <v>86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7"/>
      <c r="Q28" s="35"/>
    </row>
    <row r="29" spans="2:17" x14ac:dyDescent="0.25">
      <c r="B29" s="16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7"/>
      <c r="Q29" s="35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23</v>
      </c>
      <c r="I31" s="30" t="s">
        <v>24</v>
      </c>
      <c r="J31" s="30" t="s">
        <v>1</v>
      </c>
      <c r="K31" s="30" t="s">
        <v>38</v>
      </c>
      <c r="L31" s="12"/>
      <c r="M31" s="12"/>
      <c r="N31" s="12"/>
      <c r="O31" s="12"/>
      <c r="P31" s="63"/>
      <c r="Q31" s="35"/>
    </row>
    <row r="32" spans="2:17" x14ac:dyDescent="0.25">
      <c r="B32" s="16"/>
      <c r="C32" s="12"/>
      <c r="D32" s="12"/>
      <c r="E32" s="12"/>
      <c r="F32" s="12"/>
      <c r="G32" s="48">
        <v>2009</v>
      </c>
      <c r="H32" s="58">
        <v>32.43060199</v>
      </c>
      <c r="I32" s="58">
        <v>92.035965579999996</v>
      </c>
      <c r="J32" s="58">
        <f>+I32+H32</f>
        <v>124.46656757</v>
      </c>
      <c r="K32" s="49"/>
      <c r="L32" s="12"/>
      <c r="M32" s="12"/>
      <c r="N32" s="12"/>
      <c r="O32" s="12"/>
      <c r="P32" s="63"/>
      <c r="Q32" s="35"/>
    </row>
    <row r="33" spans="2:17" x14ac:dyDescent="0.25">
      <c r="B33" s="16"/>
      <c r="C33" s="12"/>
      <c r="D33" s="12"/>
      <c r="E33" s="12"/>
      <c r="F33" s="12"/>
      <c r="G33" s="48">
        <v>2010</v>
      </c>
      <c r="H33" s="58">
        <v>68.777955779999999</v>
      </c>
      <c r="I33" s="58">
        <v>185.58241312000001</v>
      </c>
      <c r="J33" s="58">
        <f t="shared" ref="J33:J40" si="6">+I33+H33</f>
        <v>254.36036890000003</v>
      </c>
      <c r="K33" s="50">
        <f>+J33/J32-1</f>
        <v>1.043603948160198</v>
      </c>
      <c r="L33" s="12"/>
      <c r="M33" s="12"/>
      <c r="N33" s="12"/>
      <c r="O33" s="12"/>
      <c r="P33" s="63"/>
      <c r="Q33" s="35"/>
    </row>
    <row r="34" spans="2:17" x14ac:dyDescent="0.25">
      <c r="B34" s="16"/>
      <c r="C34" s="12"/>
      <c r="D34" s="12"/>
      <c r="E34" s="12"/>
      <c r="F34" s="12"/>
      <c r="G34" s="48">
        <v>2011</v>
      </c>
      <c r="H34" s="58">
        <v>61.893907630000001</v>
      </c>
      <c r="I34" s="58">
        <v>207.73393374</v>
      </c>
      <c r="J34" s="58">
        <f t="shared" si="6"/>
        <v>269.62784137</v>
      </c>
      <c r="K34" s="50">
        <f t="shared" ref="K34:K40" si="7">+J34/J33-1</f>
        <v>6.0023000186802955E-2</v>
      </c>
      <c r="L34" s="12"/>
      <c r="M34" s="12"/>
      <c r="N34" s="12"/>
      <c r="O34" s="12"/>
      <c r="P34" s="63"/>
      <c r="Q34" s="35"/>
    </row>
    <row r="35" spans="2:17" ht="15" customHeight="1" x14ac:dyDescent="0.25">
      <c r="B35" s="16"/>
      <c r="C35" s="12"/>
      <c r="D35" s="12"/>
      <c r="E35" s="12"/>
      <c r="F35" s="12"/>
      <c r="G35" s="48">
        <v>2012</v>
      </c>
      <c r="H35" s="58">
        <v>37.565535670000003</v>
      </c>
      <c r="I35" s="58">
        <v>177.42547168000002</v>
      </c>
      <c r="J35" s="58">
        <f t="shared" si="6"/>
        <v>214.99100735000002</v>
      </c>
      <c r="K35" s="50">
        <f t="shared" si="7"/>
        <v>-0.20263795364153048</v>
      </c>
      <c r="L35" s="12"/>
      <c r="M35" s="12"/>
      <c r="N35" s="12"/>
      <c r="O35" s="12"/>
      <c r="P35" s="63"/>
      <c r="Q35" s="35"/>
    </row>
    <row r="36" spans="2:17" x14ac:dyDescent="0.25">
      <c r="B36" s="16"/>
      <c r="C36" s="12"/>
      <c r="D36" s="12"/>
      <c r="E36" s="12"/>
      <c r="F36" s="12"/>
      <c r="G36" s="48">
        <v>2013</v>
      </c>
      <c r="H36" s="58">
        <v>28.464918340000001</v>
      </c>
      <c r="I36" s="58">
        <v>162.41577497</v>
      </c>
      <c r="J36" s="58">
        <f t="shared" si="6"/>
        <v>190.88069331</v>
      </c>
      <c r="K36" s="50">
        <f t="shared" si="7"/>
        <v>-0.11214568617165011</v>
      </c>
      <c r="L36" s="12"/>
      <c r="M36" s="12"/>
      <c r="N36" s="12"/>
      <c r="O36" s="12"/>
      <c r="P36" s="63"/>
    </row>
    <row r="37" spans="2:17" x14ac:dyDescent="0.25">
      <c r="B37" s="16"/>
      <c r="C37" s="12"/>
      <c r="D37" s="12"/>
      <c r="E37" s="12"/>
      <c r="F37" s="12"/>
      <c r="G37" s="48">
        <v>2014</v>
      </c>
      <c r="H37" s="58">
        <v>21.25408045</v>
      </c>
      <c r="I37" s="58">
        <v>170.88989856999999</v>
      </c>
      <c r="J37" s="58">
        <f t="shared" si="6"/>
        <v>192.14397901999999</v>
      </c>
      <c r="K37" s="50">
        <f t="shared" si="7"/>
        <v>6.6181953140140859E-3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8">
        <v>2015</v>
      </c>
      <c r="H38" s="58">
        <v>32.908383219999997</v>
      </c>
      <c r="I38" s="58">
        <v>147.36800012</v>
      </c>
      <c r="J38" s="58">
        <f t="shared" si="6"/>
        <v>180.27638334</v>
      </c>
      <c r="K38" s="50">
        <f t="shared" si="7"/>
        <v>-6.1764077857285882E-2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8">
        <v>2016</v>
      </c>
      <c r="H39" s="58">
        <v>21.121055269999999</v>
      </c>
      <c r="I39" s="58">
        <v>155.08639239999999</v>
      </c>
      <c r="J39" s="58">
        <f t="shared" si="6"/>
        <v>176.20744766999999</v>
      </c>
      <c r="K39" s="50">
        <f t="shared" si="7"/>
        <v>-2.2570541934636146E-2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8" t="s">
        <v>25</v>
      </c>
      <c r="H40" s="58">
        <v>12.181149</v>
      </c>
      <c r="I40" s="58">
        <v>50.568015750000001</v>
      </c>
      <c r="J40" s="58">
        <f t="shared" si="6"/>
        <v>62.749164749999998</v>
      </c>
      <c r="K40" s="50">
        <f t="shared" si="7"/>
        <v>-0.64389039407961812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31</v>
      </c>
      <c r="H41" s="51"/>
      <c r="I41" s="51"/>
      <c r="J41" s="51"/>
      <c r="K41" s="51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29" t="s">
        <v>84</v>
      </c>
      <c r="H42" s="129"/>
      <c r="I42" s="129"/>
      <c r="J42" s="129"/>
      <c r="K42" s="12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28" t="s">
        <v>113</v>
      </c>
      <c r="E44" s="128"/>
      <c r="F44" s="128"/>
      <c r="G44" s="128"/>
      <c r="H44" s="128"/>
      <c r="I44" s="21"/>
      <c r="J44" s="128" t="s">
        <v>114</v>
      </c>
      <c r="K44" s="128"/>
      <c r="L44" s="128"/>
      <c r="M44" s="128"/>
      <c r="N44" s="128"/>
      <c r="O44" s="12"/>
      <c r="P44" s="17"/>
    </row>
    <row r="45" spans="2:17" x14ac:dyDescent="0.25">
      <c r="B45" s="16"/>
      <c r="C45" s="12"/>
      <c r="D45" s="30" t="s">
        <v>73</v>
      </c>
      <c r="E45" s="30">
        <v>2016</v>
      </c>
      <c r="F45" s="30" t="s">
        <v>74</v>
      </c>
      <c r="G45" s="30" t="s">
        <v>25</v>
      </c>
      <c r="H45" s="30" t="s">
        <v>74</v>
      </c>
      <c r="I45" s="21"/>
      <c r="J45" s="30" t="s">
        <v>73</v>
      </c>
      <c r="K45" s="30">
        <v>2016</v>
      </c>
      <c r="L45" s="30" t="s">
        <v>74</v>
      </c>
      <c r="M45" s="30" t="s">
        <v>25</v>
      </c>
      <c r="N45" s="30" t="s">
        <v>74</v>
      </c>
      <c r="O45" s="12"/>
      <c r="P45" s="17"/>
    </row>
    <row r="46" spans="2:17" x14ac:dyDescent="0.25">
      <c r="B46" s="16"/>
      <c r="C46" s="12"/>
      <c r="D46" s="49" t="s">
        <v>75</v>
      </c>
      <c r="E46" s="68">
        <f>+E57</f>
        <v>9.9833777099999992</v>
      </c>
      <c r="F46" s="50">
        <f>+E46/E48</f>
        <v>0.47267419086678991</v>
      </c>
      <c r="G46" s="68">
        <f>+G57</f>
        <v>1.0423388</v>
      </c>
      <c r="H46" s="50">
        <f>+G46/G48</f>
        <v>8.5569825966335347E-2</v>
      </c>
      <c r="I46" s="21"/>
      <c r="J46" s="49" t="s">
        <v>75</v>
      </c>
      <c r="K46" s="68">
        <f>+K57</f>
        <v>29.844016750000002</v>
      </c>
      <c r="L46" s="50">
        <f>+K46/K48</f>
        <v>0.19243478610957748</v>
      </c>
      <c r="M46" s="68">
        <f>+M57</f>
        <v>3.1177242400000003</v>
      </c>
      <c r="N46" s="50">
        <f>+M46/M48</f>
        <v>6.165407508598951E-2</v>
      </c>
      <c r="O46" s="12"/>
      <c r="P46" s="17"/>
    </row>
    <row r="47" spans="2:17" x14ac:dyDescent="0.25">
      <c r="B47" s="16"/>
      <c r="C47" s="12"/>
      <c r="D47" s="49" t="s">
        <v>3</v>
      </c>
      <c r="E47" s="68">
        <v>11.13767756</v>
      </c>
      <c r="F47" s="50">
        <f>+E47/E48</f>
        <v>0.52732580913321003</v>
      </c>
      <c r="G47" s="68">
        <v>11.138810200000002</v>
      </c>
      <c r="H47" s="50">
        <f>+G47/G48</f>
        <v>0.91443017403366467</v>
      </c>
      <c r="I47" s="21"/>
      <c r="J47" s="49" t="s">
        <v>3</v>
      </c>
      <c r="K47" s="68">
        <v>125.24237564999999</v>
      </c>
      <c r="L47" s="50">
        <f>+K47/K48</f>
        <v>0.80756521389042246</v>
      </c>
      <c r="M47" s="68">
        <v>47.45029151</v>
      </c>
      <c r="N47" s="50">
        <f>+M47/M48</f>
        <v>0.93834592491401048</v>
      </c>
      <c r="O47" s="12"/>
      <c r="P47" s="17"/>
    </row>
    <row r="48" spans="2:17" x14ac:dyDescent="0.25">
      <c r="B48" s="16"/>
      <c r="C48" s="12"/>
      <c r="D48" s="59" t="s">
        <v>1</v>
      </c>
      <c r="E48" s="69">
        <f>SUM(E46:E47)</f>
        <v>21.121055269999999</v>
      </c>
      <c r="F48" s="60">
        <f>SUM(F46:F47)</f>
        <v>1</v>
      </c>
      <c r="G48" s="69">
        <f>SUM(G46:G47)</f>
        <v>12.181149000000001</v>
      </c>
      <c r="H48" s="60">
        <f>SUM(H46:H47)</f>
        <v>1</v>
      </c>
      <c r="I48" s="21"/>
      <c r="J48" s="59" t="s">
        <v>1</v>
      </c>
      <c r="K48" s="69">
        <f>SUM(K46:K47)</f>
        <v>155.08639239999999</v>
      </c>
      <c r="L48" s="60">
        <f>SUM(L46:L47)</f>
        <v>1</v>
      </c>
      <c r="M48" s="69">
        <f>SUM(M46:M47)</f>
        <v>50.568015750000001</v>
      </c>
      <c r="N48" s="60">
        <f>SUM(N46:N47)</f>
        <v>1</v>
      </c>
      <c r="O48" s="12"/>
      <c r="P48" s="17"/>
    </row>
    <row r="49" spans="2:16" x14ac:dyDescent="0.25">
      <c r="B49" s="16"/>
      <c r="C49" s="12"/>
      <c r="D49" s="61"/>
      <c r="E49" s="61"/>
      <c r="F49" s="61"/>
      <c r="G49" s="61"/>
      <c r="H49" s="61"/>
      <c r="I49" s="21"/>
      <c r="J49" s="61"/>
      <c r="K49" s="61"/>
      <c r="L49" s="61"/>
      <c r="M49" s="61"/>
      <c r="N49" s="61"/>
      <c r="O49" s="12"/>
      <c r="P49" s="17"/>
    </row>
    <row r="50" spans="2:16" x14ac:dyDescent="0.25">
      <c r="B50" s="16"/>
      <c r="C50" s="12"/>
      <c r="D50" s="30" t="s">
        <v>76</v>
      </c>
      <c r="E50" s="30">
        <v>2016</v>
      </c>
      <c r="F50" s="30" t="s">
        <v>74</v>
      </c>
      <c r="G50" s="30" t="s">
        <v>25</v>
      </c>
      <c r="H50" s="30" t="s">
        <v>74</v>
      </c>
      <c r="I50" s="21"/>
      <c r="J50" s="30" t="s">
        <v>76</v>
      </c>
      <c r="K50" s="30">
        <v>2016</v>
      </c>
      <c r="L50" s="30" t="s">
        <v>74</v>
      </c>
      <c r="M50" s="30" t="s">
        <v>25</v>
      </c>
      <c r="N50" s="30" t="s">
        <v>74</v>
      </c>
      <c r="O50" s="12"/>
      <c r="P50" s="17"/>
    </row>
    <row r="51" spans="2:16" x14ac:dyDescent="0.25">
      <c r="B51" s="16"/>
      <c r="C51" s="12"/>
      <c r="D51" s="62" t="s">
        <v>77</v>
      </c>
      <c r="E51" s="68"/>
      <c r="F51" s="50">
        <f>+E51/E57</f>
        <v>0</v>
      </c>
      <c r="G51" s="68"/>
      <c r="H51" s="50">
        <f>+G51/G57</f>
        <v>0</v>
      </c>
      <c r="I51" s="21"/>
      <c r="J51" s="62" t="s">
        <v>77</v>
      </c>
      <c r="K51" s="68"/>
      <c r="L51" s="50">
        <f>+K51/K57</f>
        <v>0</v>
      </c>
      <c r="M51" s="68"/>
      <c r="N51" s="50">
        <f>+M51/M57</f>
        <v>0</v>
      </c>
      <c r="O51" s="12"/>
      <c r="P51" s="17"/>
    </row>
    <row r="52" spans="2:16" x14ac:dyDescent="0.25">
      <c r="B52" s="16"/>
      <c r="C52" s="12"/>
      <c r="D52" s="62" t="s">
        <v>78</v>
      </c>
      <c r="E52" s="68">
        <v>3.6248143599999998</v>
      </c>
      <c r="F52" s="50">
        <f>+E52/E57</f>
        <v>0.36308496636054854</v>
      </c>
      <c r="G52" s="68">
        <v>1.0423388</v>
      </c>
      <c r="H52" s="50">
        <f>+G52/G57</f>
        <v>1</v>
      </c>
      <c r="I52" s="21"/>
      <c r="J52" s="62" t="s">
        <v>78</v>
      </c>
      <c r="K52" s="68">
        <v>10.768326800000001</v>
      </c>
      <c r="L52" s="50">
        <f>+K52/K57</f>
        <v>0.36082029072041716</v>
      </c>
      <c r="M52" s="68">
        <v>3.1177242400000003</v>
      </c>
      <c r="N52" s="50">
        <f>+M52/M57</f>
        <v>1</v>
      </c>
      <c r="O52" s="12"/>
      <c r="P52" s="17"/>
    </row>
    <row r="53" spans="2:16" x14ac:dyDescent="0.25">
      <c r="B53" s="16"/>
      <c r="C53" s="12"/>
      <c r="D53" s="62" t="s">
        <v>79</v>
      </c>
      <c r="E53" s="68">
        <v>6.3585633499999998</v>
      </c>
      <c r="F53" s="50">
        <f>+E53/E57</f>
        <v>0.63691503363945146</v>
      </c>
      <c r="G53" s="68"/>
      <c r="H53" s="50">
        <f>+G53/G57</f>
        <v>0</v>
      </c>
      <c r="I53" s="21"/>
      <c r="J53" s="62" t="s">
        <v>79</v>
      </c>
      <c r="K53" s="68">
        <v>19.075689950000001</v>
      </c>
      <c r="L53" s="50">
        <f>+K53/K57</f>
        <v>0.63917970927958279</v>
      </c>
      <c r="M53" s="68"/>
      <c r="N53" s="50">
        <f>+M53/M57</f>
        <v>0</v>
      </c>
      <c r="O53" s="12"/>
      <c r="P53" s="17"/>
    </row>
    <row r="54" spans="2:16" x14ac:dyDescent="0.25">
      <c r="B54" s="16"/>
      <c r="C54" s="12"/>
      <c r="D54" s="62" t="s">
        <v>80</v>
      </c>
      <c r="E54" s="68"/>
      <c r="F54" s="50">
        <f>+E54/E57</f>
        <v>0</v>
      </c>
      <c r="G54" s="68"/>
      <c r="H54" s="50">
        <f>+G54/G57</f>
        <v>0</v>
      </c>
      <c r="I54" s="21"/>
      <c r="J54" s="62" t="s">
        <v>80</v>
      </c>
      <c r="K54" s="68"/>
      <c r="L54" s="50">
        <f>+K54/K57</f>
        <v>0</v>
      </c>
      <c r="M54" s="68"/>
      <c r="N54" s="50">
        <f>+M54/M57</f>
        <v>0</v>
      </c>
      <c r="O54" s="12"/>
      <c r="P54" s="17"/>
    </row>
    <row r="55" spans="2:16" x14ac:dyDescent="0.25">
      <c r="B55" s="16"/>
      <c r="C55" s="12"/>
      <c r="D55" s="49" t="s">
        <v>81</v>
      </c>
      <c r="E55" s="68"/>
      <c r="F55" s="50">
        <f>+E55/E57</f>
        <v>0</v>
      </c>
      <c r="G55" s="68"/>
      <c r="H55" s="50">
        <f>+G55/G57</f>
        <v>0</v>
      </c>
      <c r="I55" s="21"/>
      <c r="J55" s="49" t="s">
        <v>81</v>
      </c>
      <c r="K55" s="68"/>
      <c r="L55" s="50">
        <f>+K55/K57</f>
        <v>0</v>
      </c>
      <c r="M55" s="68"/>
      <c r="N55" s="50">
        <f>+M55/M57</f>
        <v>0</v>
      </c>
      <c r="O55" s="12"/>
      <c r="P55" s="17"/>
    </row>
    <row r="56" spans="2:16" x14ac:dyDescent="0.25">
      <c r="B56" s="16"/>
      <c r="C56" s="12"/>
      <c r="D56" s="62" t="s">
        <v>82</v>
      </c>
      <c r="E56" s="68"/>
      <c r="F56" s="50">
        <f>+E56/E57</f>
        <v>0</v>
      </c>
      <c r="G56" s="68"/>
      <c r="H56" s="50">
        <f>+G56/G57</f>
        <v>0</v>
      </c>
      <c r="I56" s="21"/>
      <c r="J56" s="62" t="s">
        <v>82</v>
      </c>
      <c r="K56" s="68"/>
      <c r="L56" s="50">
        <f>+K56/K57</f>
        <v>0</v>
      </c>
      <c r="M56" s="68"/>
      <c r="N56" s="50">
        <f>+M56/M57</f>
        <v>0</v>
      </c>
      <c r="O56" s="12"/>
      <c r="P56" s="17"/>
    </row>
    <row r="57" spans="2:16" x14ac:dyDescent="0.25">
      <c r="B57" s="16"/>
      <c r="C57" s="12"/>
      <c r="D57" s="59" t="s">
        <v>1</v>
      </c>
      <c r="E57" s="69">
        <f>SUM(E51:E56)</f>
        <v>9.9833777099999992</v>
      </c>
      <c r="F57" s="60">
        <f>SUM(F51:F56)</f>
        <v>1</v>
      </c>
      <c r="G57" s="69">
        <f>SUM(G51:G56)</f>
        <v>1.0423388</v>
      </c>
      <c r="H57" s="60">
        <f>SUM(H51:H56)</f>
        <v>1</v>
      </c>
      <c r="I57" s="21"/>
      <c r="J57" s="59" t="s">
        <v>1</v>
      </c>
      <c r="K57" s="69">
        <f>SUM(K51:K56)</f>
        <v>29.844016750000002</v>
      </c>
      <c r="L57" s="60">
        <f>SUM(L51:L56)</f>
        <v>1</v>
      </c>
      <c r="M57" s="69">
        <f>SUM(M51:M56)</f>
        <v>3.1177242400000003</v>
      </c>
      <c r="N57" s="60">
        <f>SUM(N51:N56)</f>
        <v>1</v>
      </c>
      <c r="O57" s="12"/>
      <c r="P57" s="17"/>
    </row>
    <row r="58" spans="2:16" x14ac:dyDescent="0.25">
      <c r="B58" s="16"/>
      <c r="C58" s="12"/>
      <c r="D58" s="129" t="s">
        <v>84</v>
      </c>
      <c r="E58" s="129"/>
      <c r="F58" s="129"/>
      <c r="G58" s="129"/>
      <c r="H58" s="129"/>
      <c r="I58" s="12"/>
      <c r="J58" s="129" t="s">
        <v>84</v>
      </c>
      <c r="K58" s="129"/>
      <c r="L58" s="129"/>
      <c r="M58" s="129"/>
      <c r="N58" s="12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mergeCells count="16">
    <mergeCell ref="B1:P2"/>
    <mergeCell ref="C11:C12"/>
    <mergeCell ref="D11:F11"/>
    <mergeCell ref="G11:I11"/>
    <mergeCell ref="J11:J12"/>
    <mergeCell ref="K11:K12"/>
    <mergeCell ref="L11:L12"/>
    <mergeCell ref="M11:O11"/>
    <mergeCell ref="D58:H58"/>
    <mergeCell ref="J58:N58"/>
    <mergeCell ref="C8:O9"/>
    <mergeCell ref="D44:H44"/>
    <mergeCell ref="J44:N44"/>
    <mergeCell ref="C23:O23"/>
    <mergeCell ref="G42:K42"/>
    <mergeCell ref="C28:O2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zoomScaleNormal="100" workbookViewId="0">
      <selection activeCell="Q21" sqref="P21:Q23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51" t="s">
        <v>36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7" ht="15" customHeight="1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3" t="s">
        <v>87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7"/>
    </row>
    <row r="9" spans="2:17" x14ac:dyDescent="0.25">
      <c r="B9" s="1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7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9"/>
      <c r="Q10" s="40"/>
    </row>
    <row r="11" spans="2:17" ht="15" customHeight="1" x14ac:dyDescent="0.25">
      <c r="B11" s="16"/>
      <c r="C11" s="157" t="s">
        <v>2</v>
      </c>
      <c r="D11" s="158" t="s">
        <v>18</v>
      </c>
      <c r="E11" s="159"/>
      <c r="F11" s="160"/>
      <c r="G11" s="161" t="s">
        <v>19</v>
      </c>
      <c r="H11" s="162"/>
      <c r="I11" s="163"/>
      <c r="J11" s="164" t="s">
        <v>20</v>
      </c>
      <c r="K11" s="164" t="s">
        <v>21</v>
      </c>
      <c r="L11" s="152" t="s">
        <v>22</v>
      </c>
      <c r="M11" s="153" t="s">
        <v>29</v>
      </c>
      <c r="N11" s="154"/>
      <c r="O11" s="155"/>
      <c r="P11" s="33" t="s">
        <v>32</v>
      </c>
      <c r="Q11" s="34"/>
    </row>
    <row r="12" spans="2:17" x14ac:dyDescent="0.25">
      <c r="B12" s="16"/>
      <c r="C12" s="157"/>
      <c r="D12" s="24" t="s">
        <v>23</v>
      </c>
      <c r="E12" s="24" t="s">
        <v>24</v>
      </c>
      <c r="F12" s="24" t="s">
        <v>1</v>
      </c>
      <c r="G12" s="24" t="s">
        <v>23</v>
      </c>
      <c r="H12" s="24" t="s">
        <v>24</v>
      </c>
      <c r="I12" s="24" t="s">
        <v>1</v>
      </c>
      <c r="J12" s="165"/>
      <c r="K12" s="165"/>
      <c r="L12" s="152"/>
      <c r="M12" s="46" t="s">
        <v>23</v>
      </c>
      <c r="N12" s="30" t="s">
        <v>24</v>
      </c>
      <c r="O12" s="30" t="s">
        <v>1</v>
      </c>
      <c r="P12" s="33" t="s">
        <v>23</v>
      </c>
      <c r="Q12" s="34" t="s">
        <v>24</v>
      </c>
    </row>
    <row r="13" spans="2:17" x14ac:dyDescent="0.25">
      <c r="B13" s="16"/>
      <c r="C13" s="25">
        <v>2009</v>
      </c>
      <c r="D13" s="41">
        <v>214.40854999999999</v>
      </c>
      <c r="E13" s="41">
        <v>680.86232500000006</v>
      </c>
      <c r="F13" s="42">
        <f>+E13+D13</f>
        <v>895.27087500000005</v>
      </c>
      <c r="G13" s="41">
        <v>106.986876</v>
      </c>
      <c r="H13" s="41">
        <v>298.91224499999998</v>
      </c>
      <c r="I13" s="42">
        <f>+H13+G13</f>
        <v>405.89912099999998</v>
      </c>
      <c r="J13" s="26">
        <f>+G13/D13</f>
        <v>0.49898605256180317</v>
      </c>
      <c r="K13" s="26">
        <f t="shared" ref="K13:L21" si="0">+H13/E13</f>
        <v>0.4390200985199173</v>
      </c>
      <c r="L13" s="45">
        <f t="shared" si="0"/>
        <v>0.45338135343674613</v>
      </c>
      <c r="M13" s="47">
        <f>+G13/P13</f>
        <v>0.32680516649854702</v>
      </c>
      <c r="N13" s="31">
        <f>+H13/Q13</f>
        <v>0.74947877942283569</v>
      </c>
      <c r="O13" s="32">
        <f>+I13/SUM(P13:Q13)</f>
        <v>0.55893658744651731</v>
      </c>
      <c r="P13" s="37">
        <v>327.37204600000001</v>
      </c>
      <c r="Q13" s="38">
        <v>398.82682899999998</v>
      </c>
    </row>
    <row r="14" spans="2:17" x14ac:dyDescent="0.25">
      <c r="B14" s="16"/>
      <c r="C14" s="25">
        <v>2010</v>
      </c>
      <c r="D14" s="41">
        <v>168.99313599999999</v>
      </c>
      <c r="E14" s="41">
        <v>360.09353900000002</v>
      </c>
      <c r="F14" s="42">
        <f t="shared" ref="F14:F21" si="1">+E14+D14</f>
        <v>529.08667500000001</v>
      </c>
      <c r="G14" s="41">
        <v>68.969548000000003</v>
      </c>
      <c r="H14" s="41">
        <v>269.40813200000002</v>
      </c>
      <c r="I14" s="42">
        <f t="shared" ref="I14:I21" si="2">+H14+G14</f>
        <v>338.37768000000005</v>
      </c>
      <c r="J14" s="26">
        <f t="shared" ref="J14:J20" si="3">+G14/D14</f>
        <v>0.40812041028695983</v>
      </c>
      <c r="K14" s="26">
        <f t="shared" si="0"/>
        <v>0.74816152699701732</v>
      </c>
      <c r="L14" s="45">
        <f t="shared" si="0"/>
        <v>0.63955056135178612</v>
      </c>
      <c r="M14" s="47">
        <f t="shared" ref="M14:N21" si="4">+G14/P14</f>
        <v>0.27300167923059876</v>
      </c>
      <c r="N14" s="31">
        <f t="shared" si="4"/>
        <v>0.74948044059339847</v>
      </c>
      <c r="O14" s="32">
        <f t="shared" ref="O14:O21" si="5">+I14/SUM(P14:Q14)</f>
        <v>0.55281978662068598</v>
      </c>
      <c r="P14" s="37">
        <v>252.634153</v>
      </c>
      <c r="Q14" s="38">
        <v>359.459857</v>
      </c>
    </row>
    <row r="15" spans="2:17" x14ac:dyDescent="0.25">
      <c r="B15" s="16"/>
      <c r="C15" s="25">
        <v>2011</v>
      </c>
      <c r="D15" s="41">
        <v>154.714585</v>
      </c>
      <c r="E15" s="41">
        <v>314.79735899999997</v>
      </c>
      <c r="F15" s="42">
        <f t="shared" si="1"/>
        <v>469.51194399999997</v>
      </c>
      <c r="G15" s="41">
        <v>87.426023000000001</v>
      </c>
      <c r="H15" s="41">
        <v>156.97135399999999</v>
      </c>
      <c r="I15" s="42">
        <f t="shared" si="2"/>
        <v>244.39737700000001</v>
      </c>
      <c r="J15" s="26">
        <f t="shared" si="3"/>
        <v>0.56507938795815538</v>
      </c>
      <c r="K15" s="26">
        <f t="shared" si="0"/>
        <v>0.49864253784924545</v>
      </c>
      <c r="L15" s="45">
        <f t="shared" si="0"/>
        <v>0.52053495150274609</v>
      </c>
      <c r="M15" s="47">
        <f t="shared" si="4"/>
        <v>0.28028185692153884</v>
      </c>
      <c r="N15" s="31">
        <f t="shared" si="4"/>
        <v>0.6023465349041438</v>
      </c>
      <c r="O15" s="32">
        <f t="shared" si="5"/>
        <v>0.42687891162567104</v>
      </c>
      <c r="P15" s="37">
        <v>311.921806</v>
      </c>
      <c r="Q15" s="38">
        <v>260.59974599999998</v>
      </c>
    </row>
    <row r="16" spans="2:17" x14ac:dyDescent="0.25">
      <c r="B16" s="16"/>
      <c r="C16" s="25">
        <v>2012</v>
      </c>
      <c r="D16" s="41">
        <v>137.354997</v>
      </c>
      <c r="E16" s="41">
        <v>396.95046600000001</v>
      </c>
      <c r="F16" s="42">
        <f t="shared" si="1"/>
        <v>534.30546300000003</v>
      </c>
      <c r="G16" s="41">
        <v>100.161382</v>
      </c>
      <c r="H16" s="41">
        <v>256.50313899999998</v>
      </c>
      <c r="I16" s="42">
        <f t="shared" si="2"/>
        <v>356.66452099999998</v>
      </c>
      <c r="J16" s="26">
        <f t="shared" si="3"/>
        <v>0.72921542126348704</v>
      </c>
      <c r="K16" s="26">
        <f t="shared" si="0"/>
        <v>0.64618424959853804</v>
      </c>
      <c r="L16" s="45">
        <f t="shared" si="0"/>
        <v>0.6675292425374284</v>
      </c>
      <c r="M16" s="47">
        <f t="shared" si="4"/>
        <v>0.25803686939438997</v>
      </c>
      <c r="N16" s="31">
        <f t="shared" si="4"/>
        <v>0.69656798932817676</v>
      </c>
      <c r="O16" s="32">
        <f t="shared" si="5"/>
        <v>0.47152560072473931</v>
      </c>
      <c r="P16" s="37">
        <v>388.16694000000001</v>
      </c>
      <c r="Q16" s="38">
        <v>368.23848199999998</v>
      </c>
    </row>
    <row r="17" spans="2:17" x14ac:dyDescent="0.25">
      <c r="B17" s="16"/>
      <c r="C17" s="25">
        <v>2013</v>
      </c>
      <c r="D17" s="41">
        <v>63.579768000000001</v>
      </c>
      <c r="E17" s="41">
        <v>342.42492099999998</v>
      </c>
      <c r="F17" s="42">
        <f t="shared" si="1"/>
        <v>406.00468899999998</v>
      </c>
      <c r="G17" s="41">
        <v>49.751308000000002</v>
      </c>
      <c r="H17" s="41">
        <v>196.298993</v>
      </c>
      <c r="I17" s="42">
        <f t="shared" si="2"/>
        <v>246.05030099999999</v>
      </c>
      <c r="J17" s="26">
        <f t="shared" si="3"/>
        <v>0.78250219472332772</v>
      </c>
      <c r="K17" s="26">
        <f t="shared" si="0"/>
        <v>0.57326140990772112</v>
      </c>
      <c r="L17" s="45">
        <f t="shared" si="0"/>
        <v>0.60602822495973685</v>
      </c>
      <c r="M17" s="47">
        <f t="shared" si="4"/>
        <v>9.833405674660399E-2</v>
      </c>
      <c r="N17" s="31">
        <f t="shared" si="4"/>
        <v>0.55854623140180892</v>
      </c>
      <c r="O17" s="32">
        <f t="shared" si="5"/>
        <v>0.28697658944186438</v>
      </c>
      <c r="P17" s="37">
        <v>505.94178299999999</v>
      </c>
      <c r="Q17" s="38">
        <v>351.44627600000001</v>
      </c>
    </row>
    <row r="18" spans="2:17" x14ac:dyDescent="0.25">
      <c r="B18" s="16"/>
      <c r="C18" s="25">
        <v>2014</v>
      </c>
      <c r="D18" s="41">
        <v>24.389139</v>
      </c>
      <c r="E18" s="41">
        <v>170.29678200000001</v>
      </c>
      <c r="F18" s="42">
        <f t="shared" si="1"/>
        <v>194.68592100000001</v>
      </c>
      <c r="G18" s="41">
        <v>15.569119000000001</v>
      </c>
      <c r="H18" s="41">
        <v>120.180717</v>
      </c>
      <c r="I18" s="42">
        <f t="shared" si="2"/>
        <v>135.74983600000002</v>
      </c>
      <c r="J18" s="26">
        <f t="shared" si="3"/>
        <v>0.63836279747308833</v>
      </c>
      <c r="K18" s="26">
        <f t="shared" si="0"/>
        <v>0.70571337631030517</v>
      </c>
      <c r="L18" s="45">
        <f t="shared" si="0"/>
        <v>0.69727608089338933</v>
      </c>
      <c r="M18" s="47">
        <f t="shared" si="4"/>
        <v>3.7076254413231848E-2</v>
      </c>
      <c r="N18" s="31">
        <f t="shared" si="4"/>
        <v>0.37242182743437113</v>
      </c>
      <c r="O18" s="32">
        <f t="shared" si="5"/>
        <v>0.18279800429852555</v>
      </c>
      <c r="P18" s="37">
        <v>419.92157099999997</v>
      </c>
      <c r="Q18" s="38">
        <v>322.70051899999999</v>
      </c>
    </row>
    <row r="19" spans="2:17" x14ac:dyDescent="0.25">
      <c r="B19" s="16"/>
      <c r="C19" s="25">
        <v>2015</v>
      </c>
      <c r="D19" s="41">
        <v>31.509242</v>
      </c>
      <c r="E19" s="41">
        <v>164.95615900000001</v>
      </c>
      <c r="F19" s="42">
        <f t="shared" si="1"/>
        <v>196.46540100000001</v>
      </c>
      <c r="G19" s="41">
        <v>15.328236</v>
      </c>
      <c r="H19" s="41">
        <v>94.791179</v>
      </c>
      <c r="I19" s="42">
        <f t="shared" si="2"/>
        <v>110.119415</v>
      </c>
      <c r="J19" s="26">
        <f t="shared" si="3"/>
        <v>0.4864679385178482</v>
      </c>
      <c r="K19" s="26">
        <f t="shared" si="0"/>
        <v>0.57464467877189107</v>
      </c>
      <c r="L19" s="45">
        <f t="shared" si="0"/>
        <v>0.56050283886881436</v>
      </c>
      <c r="M19" s="47">
        <f t="shared" si="4"/>
        <v>3.1869652533239506E-2</v>
      </c>
      <c r="N19" s="31">
        <f t="shared" si="4"/>
        <v>0.30984882664104801</v>
      </c>
      <c r="O19" s="32">
        <f t="shared" si="5"/>
        <v>0.13994191830543903</v>
      </c>
      <c r="P19" s="37">
        <v>480.96652399999999</v>
      </c>
      <c r="Q19" s="38">
        <v>305.92718400000001</v>
      </c>
    </row>
    <row r="20" spans="2:17" ht="15" customHeight="1" x14ac:dyDescent="0.25">
      <c r="B20" s="16"/>
      <c r="C20" s="25">
        <v>2016</v>
      </c>
      <c r="D20" s="41">
        <v>32.686430999999999</v>
      </c>
      <c r="E20" s="41">
        <v>135.45296300000001</v>
      </c>
      <c r="F20" s="42">
        <f t="shared" si="1"/>
        <v>168.13939400000001</v>
      </c>
      <c r="G20" s="41">
        <v>25.916332000000001</v>
      </c>
      <c r="H20" s="41">
        <v>97.534824999999998</v>
      </c>
      <c r="I20" s="42">
        <f t="shared" si="2"/>
        <v>123.45115699999999</v>
      </c>
      <c r="J20" s="26">
        <f t="shared" si="3"/>
        <v>0.79287738694995491</v>
      </c>
      <c r="K20" s="26">
        <f t="shared" si="0"/>
        <v>0.72006416721943534</v>
      </c>
      <c r="L20" s="45">
        <f t="shared" si="0"/>
        <v>0.73421911464721934</v>
      </c>
      <c r="M20" s="47">
        <f t="shared" si="4"/>
        <v>4.5677659977909194E-2</v>
      </c>
      <c r="N20" s="31">
        <f t="shared" si="4"/>
        <v>0.31183383703638984</v>
      </c>
      <c r="O20" s="32">
        <f t="shared" si="5"/>
        <v>0.14026109397137995</v>
      </c>
      <c r="P20" s="37">
        <v>567.37433599999997</v>
      </c>
      <c r="Q20" s="38">
        <v>312.77819599999998</v>
      </c>
    </row>
    <row r="21" spans="2:17" x14ac:dyDescent="0.25">
      <c r="B21" s="16"/>
      <c r="C21" s="25" t="s">
        <v>25</v>
      </c>
      <c r="D21" s="41">
        <v>11.665296</v>
      </c>
      <c r="E21" s="41">
        <v>50.704920000000001</v>
      </c>
      <c r="F21" s="42">
        <f t="shared" si="1"/>
        <v>62.370215999999999</v>
      </c>
      <c r="G21" s="41">
        <v>4.1417849999999996</v>
      </c>
      <c r="H21" s="41">
        <v>8.544753</v>
      </c>
      <c r="I21" s="42">
        <f t="shared" si="2"/>
        <v>12.686537999999999</v>
      </c>
      <c r="J21" s="26">
        <f>+G21/D21</f>
        <v>0.35505185637809789</v>
      </c>
      <c r="K21" s="26">
        <f t="shared" si="0"/>
        <v>0.16851920878683962</v>
      </c>
      <c r="L21" s="45">
        <f t="shared" si="0"/>
        <v>0.20340699156789835</v>
      </c>
      <c r="M21" s="47">
        <f t="shared" si="4"/>
        <v>2.891368488237505E-2</v>
      </c>
      <c r="N21" s="31">
        <f t="shared" si="4"/>
        <v>0.15198368453784997</v>
      </c>
      <c r="O21" s="32">
        <f t="shared" si="5"/>
        <v>6.360185694707067E-2</v>
      </c>
      <c r="P21" s="37">
        <v>143.24652900000001</v>
      </c>
      <c r="Q21" s="38">
        <v>56.221514999999997</v>
      </c>
    </row>
    <row r="22" spans="2:17" x14ac:dyDescent="0.25">
      <c r="B22" s="16"/>
      <c r="C22" s="27" t="s">
        <v>31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22">
        <f>SUM(P13:P21)</f>
        <v>3397.5456879999997</v>
      </c>
      <c r="Q22" s="122">
        <f>SUM(Q13:Q21)</f>
        <v>2736.1986040000002</v>
      </c>
    </row>
    <row r="23" spans="2:17" x14ac:dyDescent="0.25">
      <c r="B23" s="16"/>
      <c r="C23" s="156" t="s">
        <v>30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39"/>
      <c r="Q23" s="40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6" spans="2:17" ht="15" customHeight="1" x14ac:dyDescent="0.25"/>
    <row r="27" spans="2:17" x14ac:dyDescent="0.25">
      <c r="B27" s="13" t="s">
        <v>83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5"/>
    </row>
    <row r="28" spans="2:17" x14ac:dyDescent="0.25">
      <c r="B28" s="16"/>
      <c r="C28" s="133" t="s">
        <v>86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7"/>
      <c r="Q28" s="35"/>
    </row>
    <row r="29" spans="2:17" x14ac:dyDescent="0.25">
      <c r="B29" s="16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7"/>
      <c r="Q29" s="35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23</v>
      </c>
      <c r="I31" s="30" t="s">
        <v>24</v>
      </c>
      <c r="J31" s="30" t="s">
        <v>1</v>
      </c>
      <c r="K31" s="30" t="s">
        <v>38</v>
      </c>
      <c r="L31" s="12"/>
      <c r="M31" s="12"/>
      <c r="N31" s="12"/>
      <c r="O31" s="12"/>
      <c r="P31" s="63"/>
      <c r="Q31" s="35"/>
    </row>
    <row r="32" spans="2:17" x14ac:dyDescent="0.25">
      <c r="B32" s="16"/>
      <c r="C32" s="12"/>
      <c r="D32" s="12"/>
      <c r="E32" s="12"/>
      <c r="F32" s="12"/>
      <c r="G32" s="48">
        <v>2009</v>
      </c>
      <c r="H32" s="58">
        <v>36.969124649999998</v>
      </c>
      <c r="I32" s="58">
        <v>127.11749635</v>
      </c>
      <c r="J32" s="58">
        <f>+I32+H32</f>
        <v>164.08662099999998</v>
      </c>
      <c r="K32" s="49"/>
      <c r="L32" s="12"/>
      <c r="M32" s="12"/>
      <c r="N32" s="12"/>
      <c r="O32" s="12"/>
      <c r="P32" s="63"/>
      <c r="Q32" s="35"/>
    </row>
    <row r="33" spans="2:17" x14ac:dyDescent="0.25">
      <c r="B33" s="16"/>
      <c r="C33" s="12"/>
      <c r="D33" s="12"/>
      <c r="E33" s="12"/>
      <c r="F33" s="12"/>
      <c r="G33" s="48">
        <v>2010</v>
      </c>
      <c r="H33" s="58">
        <v>71.191007569999996</v>
      </c>
      <c r="I33" s="58">
        <v>191.11164486999999</v>
      </c>
      <c r="J33" s="58">
        <f t="shared" ref="J33:J40" si="6">+I33+H33</f>
        <v>262.30265243999997</v>
      </c>
      <c r="K33" s="50">
        <f>+J33/J32-1</f>
        <v>0.59856209385895021</v>
      </c>
      <c r="L33" s="12"/>
      <c r="M33" s="12"/>
      <c r="N33" s="12"/>
      <c r="O33" s="12"/>
      <c r="P33" s="63"/>
      <c r="Q33" s="35"/>
    </row>
    <row r="34" spans="2:17" x14ac:dyDescent="0.25">
      <c r="B34" s="16"/>
      <c r="C34" s="12"/>
      <c r="D34" s="12"/>
      <c r="E34" s="12"/>
      <c r="F34" s="12"/>
      <c r="G34" s="48">
        <v>2011</v>
      </c>
      <c r="H34" s="58">
        <v>101.21931236</v>
      </c>
      <c r="I34" s="58">
        <v>226.72596587999999</v>
      </c>
      <c r="J34" s="58">
        <f t="shared" si="6"/>
        <v>327.94527823999999</v>
      </c>
      <c r="K34" s="50">
        <f t="shared" ref="K34:K40" si="7">+J34/J33-1</f>
        <v>0.25025528788739693</v>
      </c>
      <c r="L34" s="12"/>
      <c r="M34" s="12"/>
      <c r="N34" s="12"/>
      <c r="O34" s="12"/>
      <c r="P34" s="63"/>
      <c r="Q34" s="35"/>
    </row>
    <row r="35" spans="2:17" ht="15" customHeight="1" x14ac:dyDescent="0.25">
      <c r="B35" s="16"/>
      <c r="C35" s="12"/>
      <c r="D35" s="12"/>
      <c r="E35" s="12"/>
      <c r="F35" s="12"/>
      <c r="G35" s="48">
        <v>2012</v>
      </c>
      <c r="H35" s="58">
        <v>63.569744590000006</v>
      </c>
      <c r="I35" s="58">
        <v>199.97486380000001</v>
      </c>
      <c r="J35" s="58">
        <f t="shared" si="6"/>
        <v>263.54460839000001</v>
      </c>
      <c r="K35" s="50">
        <f t="shared" si="7"/>
        <v>-0.19637626800307117</v>
      </c>
      <c r="L35" s="12"/>
      <c r="M35" s="12"/>
      <c r="N35" s="12"/>
      <c r="O35" s="12"/>
      <c r="P35" s="63"/>
      <c r="Q35" s="35"/>
    </row>
    <row r="36" spans="2:17" x14ac:dyDescent="0.25">
      <c r="B36" s="16"/>
      <c r="C36" s="12"/>
      <c r="D36" s="12"/>
      <c r="E36" s="12"/>
      <c r="F36" s="12"/>
      <c r="G36" s="48">
        <v>2013</v>
      </c>
      <c r="H36" s="58">
        <v>33.444338299999998</v>
      </c>
      <c r="I36" s="58">
        <v>127.34490568000001</v>
      </c>
      <c r="J36" s="58">
        <f t="shared" si="6"/>
        <v>160.78924398000001</v>
      </c>
      <c r="K36" s="50">
        <f t="shared" si="7"/>
        <v>-0.38989742585794052</v>
      </c>
      <c r="L36" s="12"/>
      <c r="M36" s="12"/>
      <c r="N36" s="12"/>
      <c r="O36" s="12"/>
      <c r="P36" s="63"/>
    </row>
    <row r="37" spans="2:17" x14ac:dyDescent="0.25">
      <c r="B37" s="16"/>
      <c r="C37" s="12"/>
      <c r="D37" s="12"/>
      <c r="E37" s="12"/>
      <c r="F37" s="12"/>
      <c r="G37" s="48">
        <v>2014</v>
      </c>
      <c r="H37" s="58">
        <v>28.789123489999998</v>
      </c>
      <c r="I37" s="58">
        <v>111.84611466</v>
      </c>
      <c r="J37" s="58">
        <f t="shared" si="6"/>
        <v>140.63523814999999</v>
      </c>
      <c r="K37" s="50">
        <f t="shared" si="7"/>
        <v>-0.12534424151224255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8">
        <v>2015</v>
      </c>
      <c r="H38" s="58">
        <v>32.293612299999999</v>
      </c>
      <c r="I38" s="58">
        <v>120.37863677</v>
      </c>
      <c r="J38" s="58">
        <f t="shared" si="6"/>
        <v>152.67224906999999</v>
      </c>
      <c r="K38" s="50">
        <f t="shared" si="7"/>
        <v>8.5590290728995377E-2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8">
        <v>2016</v>
      </c>
      <c r="H39" s="58">
        <v>14.46354953</v>
      </c>
      <c r="I39" s="58">
        <v>53.868380880000004</v>
      </c>
      <c r="J39" s="58">
        <f t="shared" si="6"/>
        <v>68.331930409999998</v>
      </c>
      <c r="K39" s="50">
        <f t="shared" si="7"/>
        <v>-0.55242730210472035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8" t="s">
        <v>25</v>
      </c>
      <c r="H40" s="58">
        <v>2.6488480299999999</v>
      </c>
      <c r="I40" s="58">
        <v>12.46259169</v>
      </c>
      <c r="J40" s="58">
        <f t="shared" si="6"/>
        <v>15.11143972</v>
      </c>
      <c r="K40" s="50">
        <f t="shared" si="7"/>
        <v>-0.77885243941844606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31</v>
      </c>
      <c r="H41" s="51"/>
      <c r="I41" s="51"/>
      <c r="J41" s="51"/>
      <c r="K41" s="51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29" t="s">
        <v>84</v>
      </c>
      <c r="H42" s="129"/>
      <c r="I42" s="129"/>
      <c r="J42" s="129"/>
      <c r="K42" s="12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28" t="s">
        <v>113</v>
      </c>
      <c r="E44" s="128"/>
      <c r="F44" s="128"/>
      <c r="G44" s="128"/>
      <c r="H44" s="128"/>
      <c r="I44" s="21"/>
      <c r="J44" s="128" t="s">
        <v>114</v>
      </c>
      <c r="K44" s="128"/>
      <c r="L44" s="128"/>
      <c r="M44" s="128"/>
      <c r="N44" s="128"/>
      <c r="O44" s="12"/>
      <c r="P44" s="17"/>
    </row>
    <row r="45" spans="2:17" x14ac:dyDescent="0.25">
      <c r="B45" s="16"/>
      <c r="C45" s="12"/>
      <c r="D45" s="30" t="s">
        <v>73</v>
      </c>
      <c r="E45" s="30">
        <v>2016</v>
      </c>
      <c r="F45" s="30" t="s">
        <v>74</v>
      </c>
      <c r="G45" s="30" t="s">
        <v>25</v>
      </c>
      <c r="H45" s="30" t="s">
        <v>74</v>
      </c>
      <c r="I45" s="21"/>
      <c r="J45" s="30" t="s">
        <v>73</v>
      </c>
      <c r="K45" s="30">
        <v>2016</v>
      </c>
      <c r="L45" s="30" t="s">
        <v>74</v>
      </c>
      <c r="M45" s="30" t="s">
        <v>25</v>
      </c>
      <c r="N45" s="30" t="s">
        <v>74</v>
      </c>
      <c r="O45" s="12"/>
      <c r="P45" s="17"/>
    </row>
    <row r="46" spans="2:17" x14ac:dyDescent="0.25">
      <c r="B46" s="16"/>
      <c r="C46" s="12"/>
      <c r="D46" s="49" t="s">
        <v>75</v>
      </c>
      <c r="E46" s="68">
        <f>+E57</f>
        <v>5.8756345200000002</v>
      </c>
      <c r="F46" s="50">
        <f>+E46/E48</f>
        <v>0.40623738369429158</v>
      </c>
      <c r="G46" s="68">
        <f>+G57</f>
        <v>0.75521271999999995</v>
      </c>
      <c r="H46" s="50">
        <f>+G46/G48</f>
        <v>0.28510987095020318</v>
      </c>
      <c r="I46" s="21"/>
      <c r="J46" s="49" t="s">
        <v>75</v>
      </c>
      <c r="K46" s="68">
        <f>+K57</f>
        <v>17.735321219999999</v>
      </c>
      <c r="L46" s="50">
        <f>+K46/K48</f>
        <v>0.32923434731606505</v>
      </c>
      <c r="M46" s="68">
        <f>+M57</f>
        <v>2.2749303999999997</v>
      </c>
      <c r="N46" s="50">
        <f>+M46/M48</f>
        <v>0.18254071517286469</v>
      </c>
      <c r="O46" s="12"/>
      <c r="P46" s="17"/>
    </row>
    <row r="47" spans="2:17" x14ac:dyDescent="0.25">
      <c r="B47" s="16"/>
      <c r="C47" s="12"/>
      <c r="D47" s="49" t="s">
        <v>3</v>
      </c>
      <c r="E47" s="68">
        <v>8.5879150099999997</v>
      </c>
      <c r="F47" s="50">
        <f>+E47/E48</f>
        <v>0.59376261630570848</v>
      </c>
      <c r="G47" s="68">
        <v>1.8936353100000001</v>
      </c>
      <c r="H47" s="50">
        <f>+G47/G48</f>
        <v>0.71489012904979687</v>
      </c>
      <c r="I47" s="21"/>
      <c r="J47" s="49" t="s">
        <v>3</v>
      </c>
      <c r="K47" s="68">
        <v>36.133059660000001</v>
      </c>
      <c r="L47" s="50">
        <f>+K47/K48</f>
        <v>0.67076565268393484</v>
      </c>
      <c r="M47" s="68">
        <v>10.187661289999998</v>
      </c>
      <c r="N47" s="50">
        <f>+M47/M48</f>
        <v>0.81745928482713537</v>
      </c>
      <c r="O47" s="12"/>
      <c r="P47" s="17"/>
    </row>
    <row r="48" spans="2:17" x14ac:dyDescent="0.25">
      <c r="B48" s="16"/>
      <c r="C48" s="12"/>
      <c r="D48" s="59" t="s">
        <v>1</v>
      </c>
      <c r="E48" s="69">
        <f>SUM(E46:E47)</f>
        <v>14.46354953</v>
      </c>
      <c r="F48" s="60">
        <f>SUM(F46:F47)</f>
        <v>1</v>
      </c>
      <c r="G48" s="69">
        <f>SUM(G46:G47)</f>
        <v>2.6488480299999999</v>
      </c>
      <c r="H48" s="60">
        <f>SUM(H46:H47)</f>
        <v>1</v>
      </c>
      <c r="I48" s="21"/>
      <c r="J48" s="59" t="s">
        <v>1</v>
      </c>
      <c r="K48" s="69">
        <f>SUM(K46:K47)</f>
        <v>53.868380880000004</v>
      </c>
      <c r="L48" s="60">
        <f>SUM(L46:L47)</f>
        <v>0.99999999999999989</v>
      </c>
      <c r="M48" s="69">
        <f>SUM(M46:M47)</f>
        <v>12.462591689999996</v>
      </c>
      <c r="N48" s="60">
        <f>SUM(N46:N47)</f>
        <v>1</v>
      </c>
      <c r="O48" s="12"/>
      <c r="P48" s="17"/>
    </row>
    <row r="49" spans="2:16" x14ac:dyDescent="0.25">
      <c r="B49" s="16"/>
      <c r="C49" s="12"/>
      <c r="D49" s="61"/>
      <c r="E49" s="61"/>
      <c r="F49" s="61"/>
      <c r="G49" s="61"/>
      <c r="H49" s="61"/>
      <c r="I49" s="21"/>
      <c r="J49" s="61"/>
      <c r="K49" s="61"/>
      <c r="L49" s="61"/>
      <c r="M49" s="61"/>
      <c r="N49" s="61"/>
      <c r="O49" s="12"/>
      <c r="P49" s="17"/>
    </row>
    <row r="50" spans="2:16" x14ac:dyDescent="0.25">
      <c r="B50" s="16"/>
      <c r="C50" s="12"/>
      <c r="D50" s="30" t="s">
        <v>76</v>
      </c>
      <c r="E50" s="30">
        <v>2016</v>
      </c>
      <c r="F50" s="30" t="s">
        <v>74</v>
      </c>
      <c r="G50" s="30" t="s">
        <v>25</v>
      </c>
      <c r="H50" s="30" t="s">
        <v>74</v>
      </c>
      <c r="I50" s="21"/>
      <c r="J50" s="30" t="s">
        <v>76</v>
      </c>
      <c r="K50" s="30">
        <v>2016</v>
      </c>
      <c r="L50" s="30" t="s">
        <v>74</v>
      </c>
      <c r="M50" s="30" t="s">
        <v>25</v>
      </c>
      <c r="N50" s="30" t="s">
        <v>74</v>
      </c>
      <c r="O50" s="12"/>
      <c r="P50" s="17"/>
    </row>
    <row r="51" spans="2:16" x14ac:dyDescent="0.25">
      <c r="B51" s="16"/>
      <c r="C51" s="12"/>
      <c r="D51" s="62" t="s">
        <v>77</v>
      </c>
      <c r="E51" s="68"/>
      <c r="F51" s="50">
        <f>+E51/E57</f>
        <v>0</v>
      </c>
      <c r="G51" s="68"/>
      <c r="H51" s="50">
        <f>+G51/G57</f>
        <v>0</v>
      </c>
      <c r="I51" s="21"/>
      <c r="J51" s="62" t="s">
        <v>77</v>
      </c>
      <c r="K51" s="68"/>
      <c r="L51" s="50">
        <f>+K51/K57</f>
        <v>0</v>
      </c>
      <c r="M51" s="68"/>
      <c r="N51" s="50">
        <f>+M51/M57</f>
        <v>0</v>
      </c>
      <c r="O51" s="12"/>
      <c r="P51" s="17"/>
    </row>
    <row r="52" spans="2:16" x14ac:dyDescent="0.25">
      <c r="B52" s="16"/>
      <c r="C52" s="12"/>
      <c r="D52" s="62" t="s">
        <v>78</v>
      </c>
      <c r="E52" s="68">
        <v>2.6357513300000002</v>
      </c>
      <c r="F52" s="50">
        <f>+E52/E57</f>
        <v>0.448590075000104</v>
      </c>
      <c r="G52" s="68">
        <v>0.75521271999999995</v>
      </c>
      <c r="H52" s="50">
        <f>+G52/G57</f>
        <v>1</v>
      </c>
      <c r="I52" s="21"/>
      <c r="J52" s="62" t="s">
        <v>78</v>
      </c>
      <c r="K52" s="68">
        <v>8.0156717799999999</v>
      </c>
      <c r="L52" s="50">
        <f>+K52/K57</f>
        <v>0.45196090223394331</v>
      </c>
      <c r="M52" s="68">
        <v>2.2749303999999997</v>
      </c>
      <c r="N52" s="50">
        <f>+M52/M57</f>
        <v>1</v>
      </c>
      <c r="O52" s="12"/>
      <c r="P52" s="17"/>
    </row>
    <row r="53" spans="2:16" x14ac:dyDescent="0.25">
      <c r="B53" s="16"/>
      <c r="C53" s="12"/>
      <c r="D53" s="62" t="s">
        <v>79</v>
      </c>
      <c r="E53" s="68">
        <v>3.23988319</v>
      </c>
      <c r="F53" s="50">
        <f>+E53/E57</f>
        <v>0.55140992499989605</v>
      </c>
      <c r="G53" s="68"/>
      <c r="H53" s="50">
        <f>+G53/G57</f>
        <v>0</v>
      </c>
      <c r="I53" s="21"/>
      <c r="J53" s="62" t="s">
        <v>79</v>
      </c>
      <c r="K53" s="68">
        <v>9.7196494399999995</v>
      </c>
      <c r="L53" s="50">
        <f>+K53/K57</f>
        <v>0.54803909776605664</v>
      </c>
      <c r="M53" s="68"/>
      <c r="N53" s="50">
        <f>+M53/M57</f>
        <v>0</v>
      </c>
      <c r="O53" s="12"/>
      <c r="P53" s="17"/>
    </row>
    <row r="54" spans="2:16" x14ac:dyDescent="0.25">
      <c r="B54" s="16"/>
      <c r="C54" s="12"/>
      <c r="D54" s="62" t="s">
        <v>80</v>
      </c>
      <c r="E54" s="68"/>
      <c r="F54" s="50">
        <f>+E54/E57</f>
        <v>0</v>
      </c>
      <c r="G54" s="68"/>
      <c r="H54" s="50">
        <f>+G54/G57</f>
        <v>0</v>
      </c>
      <c r="I54" s="21"/>
      <c r="J54" s="62" t="s">
        <v>80</v>
      </c>
      <c r="K54" s="68"/>
      <c r="L54" s="50">
        <f>+K54/K57</f>
        <v>0</v>
      </c>
      <c r="M54" s="68"/>
      <c r="N54" s="50">
        <f>+M54/M57</f>
        <v>0</v>
      </c>
      <c r="O54" s="12"/>
      <c r="P54" s="17"/>
    </row>
    <row r="55" spans="2:16" x14ac:dyDescent="0.25">
      <c r="B55" s="16"/>
      <c r="C55" s="12"/>
      <c r="D55" s="49" t="s">
        <v>81</v>
      </c>
      <c r="E55" s="68"/>
      <c r="F55" s="50">
        <f>+E55/E57</f>
        <v>0</v>
      </c>
      <c r="G55" s="68"/>
      <c r="H55" s="50">
        <f>+G55/G57</f>
        <v>0</v>
      </c>
      <c r="I55" s="21"/>
      <c r="J55" s="49" t="s">
        <v>81</v>
      </c>
      <c r="K55" s="68"/>
      <c r="L55" s="50">
        <f>+K55/K57</f>
        <v>0</v>
      </c>
      <c r="M55" s="68"/>
      <c r="N55" s="50">
        <f>+M55/M57</f>
        <v>0</v>
      </c>
      <c r="O55" s="12"/>
      <c r="P55" s="17"/>
    </row>
    <row r="56" spans="2:16" x14ac:dyDescent="0.25">
      <c r="B56" s="16"/>
      <c r="C56" s="12"/>
      <c r="D56" s="62" t="s">
        <v>82</v>
      </c>
      <c r="E56" s="68"/>
      <c r="F56" s="50">
        <f>+E56/E57</f>
        <v>0</v>
      </c>
      <c r="G56" s="68"/>
      <c r="H56" s="50">
        <f>+G56/G57</f>
        <v>0</v>
      </c>
      <c r="I56" s="21"/>
      <c r="J56" s="62" t="s">
        <v>82</v>
      </c>
      <c r="K56" s="68"/>
      <c r="L56" s="50">
        <f>+K56/K57</f>
        <v>0</v>
      </c>
      <c r="M56" s="68"/>
      <c r="N56" s="50">
        <f>+M56/M57</f>
        <v>0</v>
      </c>
      <c r="O56" s="12"/>
      <c r="P56" s="17"/>
    </row>
    <row r="57" spans="2:16" x14ac:dyDescent="0.25">
      <c r="B57" s="16"/>
      <c r="C57" s="12"/>
      <c r="D57" s="59" t="s">
        <v>1</v>
      </c>
      <c r="E57" s="69">
        <f>SUM(E51:E56)</f>
        <v>5.8756345200000002</v>
      </c>
      <c r="F57" s="60">
        <f>SUM(F51:F56)</f>
        <v>1</v>
      </c>
      <c r="G57" s="69">
        <f>SUM(G51:G56)</f>
        <v>0.75521271999999995</v>
      </c>
      <c r="H57" s="60">
        <f>SUM(H51:H56)</f>
        <v>1</v>
      </c>
      <c r="I57" s="21"/>
      <c r="J57" s="59" t="s">
        <v>1</v>
      </c>
      <c r="K57" s="69">
        <f>SUM(K51:K56)</f>
        <v>17.735321219999999</v>
      </c>
      <c r="L57" s="60">
        <f>SUM(L51:L56)</f>
        <v>1</v>
      </c>
      <c r="M57" s="69">
        <f>SUM(M51:M56)</f>
        <v>2.2749303999999997</v>
      </c>
      <c r="N57" s="60">
        <f>SUM(N51:N56)</f>
        <v>1</v>
      </c>
      <c r="O57" s="12"/>
      <c r="P57" s="17"/>
    </row>
    <row r="58" spans="2:16" x14ac:dyDescent="0.25">
      <c r="B58" s="16"/>
      <c r="C58" s="12"/>
      <c r="D58" s="129" t="s">
        <v>84</v>
      </c>
      <c r="E58" s="129"/>
      <c r="F58" s="129"/>
      <c r="G58" s="129"/>
      <c r="H58" s="129"/>
      <c r="I58" s="12"/>
      <c r="J58" s="129" t="s">
        <v>84</v>
      </c>
      <c r="K58" s="129"/>
      <c r="L58" s="129"/>
      <c r="M58" s="129"/>
      <c r="N58" s="12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mergeCells count="16">
    <mergeCell ref="B1:P2"/>
    <mergeCell ref="C11:C12"/>
    <mergeCell ref="D11:F11"/>
    <mergeCell ref="G11:I11"/>
    <mergeCell ref="J11:J12"/>
    <mergeCell ref="K11:K12"/>
    <mergeCell ref="L11:L12"/>
    <mergeCell ref="M11:O11"/>
    <mergeCell ref="D44:H44"/>
    <mergeCell ref="J44:N44"/>
    <mergeCell ref="D58:H58"/>
    <mergeCell ref="J58:N58"/>
    <mergeCell ref="C8:O9"/>
    <mergeCell ref="C23:O23"/>
    <mergeCell ref="G42:K42"/>
    <mergeCell ref="C28:O2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3"/>
  <sheetViews>
    <sheetView workbookViewId="0">
      <selection activeCell="B1" sqref="B1:H1048576"/>
    </sheetView>
  </sheetViews>
  <sheetFormatPr baseColWidth="10" defaultRowHeight="15" x14ac:dyDescent="0.25"/>
  <cols>
    <col min="1" max="1" width="2.28515625" customWidth="1"/>
    <col min="2" max="2" width="50" customWidth="1"/>
    <col min="3" max="3" width="0" hidden="1" customWidth="1"/>
    <col min="4" max="4" width="8.85546875" customWidth="1"/>
    <col min="6" max="6" width="57.140625" customWidth="1"/>
    <col min="7" max="7" width="11.7109375" hidden="1" customWidth="1"/>
    <col min="8" max="8" width="7.5703125" customWidth="1"/>
  </cols>
  <sheetData>
    <row r="2" spans="2:10" x14ac:dyDescent="0.25">
      <c r="B2" s="54" t="s">
        <v>46</v>
      </c>
      <c r="C2" s="55">
        <v>103202343.2</v>
      </c>
      <c r="D2" s="55">
        <f>+C2/1000000</f>
        <v>103.2023432</v>
      </c>
      <c r="F2" s="54" t="s">
        <v>62</v>
      </c>
      <c r="G2" s="55">
        <v>381784829.33999997</v>
      </c>
      <c r="H2" s="66">
        <f t="shared" ref="H2" si="0">+G2/1000000</f>
        <v>381.78482933999999</v>
      </c>
    </row>
    <row r="3" spans="2:10" x14ac:dyDescent="0.25">
      <c r="B3" s="52" t="s">
        <v>44</v>
      </c>
      <c r="C3" s="53">
        <v>4750000</v>
      </c>
      <c r="D3" s="53">
        <f t="shared" ref="D3:D65" si="1">+C3/1000000</f>
        <v>4.75</v>
      </c>
      <c r="F3" s="64" t="s">
        <v>39</v>
      </c>
      <c r="G3" s="65">
        <v>234340534.15000001</v>
      </c>
      <c r="H3" s="70">
        <f t="shared" ref="H3:H66" si="2">+G3/1000000</f>
        <v>234.34053415</v>
      </c>
    </row>
    <row r="4" spans="2:10" x14ac:dyDescent="0.25">
      <c r="B4" s="52" t="s">
        <v>40</v>
      </c>
      <c r="C4" s="53">
        <v>10180954.16</v>
      </c>
      <c r="D4" s="53">
        <f t="shared" si="1"/>
        <v>10.180954160000001</v>
      </c>
      <c r="F4" s="52" t="s">
        <v>40</v>
      </c>
      <c r="G4" s="53">
        <v>54298422.469999999</v>
      </c>
      <c r="H4" s="66">
        <f t="shared" si="2"/>
        <v>54.298422469999998</v>
      </c>
      <c r="J4" s="66"/>
    </row>
    <row r="5" spans="2:10" x14ac:dyDescent="0.25">
      <c r="B5" s="64" t="s">
        <v>39</v>
      </c>
      <c r="C5" s="65">
        <v>79323278.75</v>
      </c>
      <c r="D5" s="65">
        <f t="shared" si="1"/>
        <v>79.32327875</v>
      </c>
      <c r="F5" s="64" t="s">
        <v>41</v>
      </c>
      <c r="G5" s="65">
        <v>18564059.829999998</v>
      </c>
      <c r="H5" s="70">
        <f t="shared" si="2"/>
        <v>18.564059829999998</v>
      </c>
      <c r="J5" s="66"/>
    </row>
    <row r="6" spans="2:10" x14ac:dyDescent="0.25">
      <c r="B6" s="64" t="s">
        <v>41</v>
      </c>
      <c r="C6" s="65">
        <v>6188019.8899999997</v>
      </c>
      <c r="D6" s="65">
        <f t="shared" si="1"/>
        <v>6.1880198899999996</v>
      </c>
      <c r="F6" s="64" t="s">
        <v>42</v>
      </c>
      <c r="G6" s="65">
        <v>4607183.97</v>
      </c>
      <c r="H6" s="70">
        <f t="shared" si="2"/>
        <v>4.6071839699999995</v>
      </c>
      <c r="J6" s="66"/>
    </row>
    <row r="7" spans="2:10" x14ac:dyDescent="0.25">
      <c r="B7" s="64" t="s">
        <v>42</v>
      </c>
      <c r="C7" s="65">
        <v>1535728.02</v>
      </c>
      <c r="D7" s="65">
        <f t="shared" si="1"/>
        <v>1.5357280200000001</v>
      </c>
      <c r="F7" s="52" t="s">
        <v>57</v>
      </c>
      <c r="G7" s="53">
        <v>1487045.48</v>
      </c>
      <c r="H7" s="66">
        <f t="shared" si="2"/>
        <v>1.4870454799999999</v>
      </c>
      <c r="J7" s="66"/>
    </row>
    <row r="8" spans="2:10" x14ac:dyDescent="0.25">
      <c r="B8" s="64" t="s">
        <v>43</v>
      </c>
      <c r="C8" s="65">
        <v>1224362.3799999999</v>
      </c>
      <c r="D8" s="65">
        <f t="shared" si="1"/>
        <v>1.2243623799999999</v>
      </c>
      <c r="F8" s="64" t="s">
        <v>43</v>
      </c>
      <c r="G8" s="65">
        <v>3673087.26</v>
      </c>
      <c r="H8" s="70">
        <f t="shared" si="2"/>
        <v>3.67308726</v>
      </c>
      <c r="J8" s="66"/>
    </row>
    <row r="9" spans="2:10" x14ac:dyDescent="0.25">
      <c r="D9" s="53"/>
      <c r="F9" s="52" t="s">
        <v>58</v>
      </c>
      <c r="G9" s="53">
        <v>696054</v>
      </c>
      <c r="H9" s="66">
        <f t="shared" si="2"/>
        <v>0.69605399999999995</v>
      </c>
      <c r="J9" s="66"/>
    </row>
    <row r="10" spans="2:10" x14ac:dyDescent="0.25">
      <c r="D10" s="53"/>
      <c r="F10" s="52" t="s">
        <v>49</v>
      </c>
      <c r="G10" s="53">
        <v>958.39</v>
      </c>
      <c r="H10" s="66">
        <f t="shared" si="2"/>
        <v>9.5838999999999994E-4</v>
      </c>
      <c r="J10" s="66"/>
    </row>
    <row r="11" spans="2:10" x14ac:dyDescent="0.25">
      <c r="F11" s="52" t="s">
        <v>59</v>
      </c>
      <c r="G11" s="53">
        <v>18624666.789999999</v>
      </c>
      <c r="H11" s="66">
        <f t="shared" si="2"/>
        <v>18.624666789999999</v>
      </c>
      <c r="J11" s="66"/>
    </row>
    <row r="12" spans="2:10" x14ac:dyDescent="0.25">
      <c r="D12" s="67"/>
      <c r="F12" s="52" t="s">
        <v>60</v>
      </c>
      <c r="G12" s="53">
        <v>41172638</v>
      </c>
      <c r="H12" s="66">
        <f t="shared" si="2"/>
        <v>41.172637999999999</v>
      </c>
    </row>
    <row r="13" spans="2:10" x14ac:dyDescent="0.25">
      <c r="F13" s="52" t="s">
        <v>61</v>
      </c>
      <c r="G13" s="53">
        <v>4320179</v>
      </c>
      <c r="H13" s="66">
        <f t="shared" si="2"/>
        <v>4.3201790000000004</v>
      </c>
    </row>
    <row r="14" spans="2:10" x14ac:dyDescent="0.25">
      <c r="B14" s="54" t="s">
        <v>47</v>
      </c>
      <c r="C14" s="55">
        <v>23092152.600000001</v>
      </c>
      <c r="D14" s="55">
        <f t="shared" si="1"/>
        <v>23.092152600000002</v>
      </c>
      <c r="F14" s="54" t="s">
        <v>63</v>
      </c>
      <c r="G14" s="55">
        <v>162108459.58000001</v>
      </c>
      <c r="H14" s="66">
        <f t="shared" si="2"/>
        <v>162.10845958000002</v>
      </c>
    </row>
    <row r="15" spans="2:10" x14ac:dyDescent="0.25">
      <c r="B15" s="64" t="s">
        <v>39</v>
      </c>
      <c r="C15" s="65">
        <v>801766.65</v>
      </c>
      <c r="D15" s="65">
        <f t="shared" si="1"/>
        <v>0.80176665000000003</v>
      </c>
      <c r="F15" s="64" t="s">
        <v>39</v>
      </c>
      <c r="G15" s="65">
        <v>2405299.67</v>
      </c>
      <c r="H15" s="70">
        <f t="shared" si="2"/>
        <v>2.4052996699999998</v>
      </c>
    </row>
    <row r="16" spans="2:10" x14ac:dyDescent="0.25">
      <c r="B16" s="52" t="s">
        <v>40</v>
      </c>
      <c r="C16" s="53">
        <v>883185.31</v>
      </c>
      <c r="D16" s="53">
        <f t="shared" si="1"/>
        <v>0.88318531</v>
      </c>
      <c r="F16" s="52" t="s">
        <v>40</v>
      </c>
      <c r="G16" s="53">
        <v>4710321.72</v>
      </c>
      <c r="H16" s="66">
        <f t="shared" si="2"/>
        <v>4.7103217199999996</v>
      </c>
    </row>
    <row r="17" spans="2:10" x14ac:dyDescent="0.25">
      <c r="B17" s="52" t="s">
        <v>44</v>
      </c>
      <c r="C17" s="53">
        <v>7650000</v>
      </c>
      <c r="D17" s="53">
        <f t="shared" si="1"/>
        <v>7.65</v>
      </c>
      <c r="F17" s="52" t="s">
        <v>58</v>
      </c>
      <c r="G17" s="53">
        <v>49318112.390000001</v>
      </c>
      <c r="H17" s="66">
        <f t="shared" si="2"/>
        <v>49.318112390000003</v>
      </c>
    </row>
    <row r="18" spans="2:10" x14ac:dyDescent="0.25">
      <c r="B18" s="52" t="s">
        <v>45</v>
      </c>
      <c r="C18" s="53">
        <v>13757200.640000001</v>
      </c>
      <c r="D18" s="53">
        <f t="shared" si="1"/>
        <v>13.757200640000001</v>
      </c>
      <c r="F18" s="52" t="s">
        <v>60</v>
      </c>
      <c r="G18" s="53">
        <v>23698672</v>
      </c>
      <c r="H18" s="66">
        <f t="shared" si="2"/>
        <v>23.698671999999998</v>
      </c>
    </row>
    <row r="19" spans="2:10" x14ac:dyDescent="0.25">
      <c r="D19" s="67"/>
      <c r="F19" s="52" t="s">
        <v>61</v>
      </c>
      <c r="G19" s="53">
        <v>8604317</v>
      </c>
      <c r="H19" s="66">
        <f t="shared" si="2"/>
        <v>8.604317</v>
      </c>
    </row>
    <row r="20" spans="2:10" x14ac:dyDescent="0.25">
      <c r="F20" s="52" t="s">
        <v>45</v>
      </c>
      <c r="G20" s="53">
        <v>73371736.799999997</v>
      </c>
      <c r="H20" s="66">
        <f t="shared" si="2"/>
        <v>73.371736799999994</v>
      </c>
    </row>
    <row r="21" spans="2:10" x14ac:dyDescent="0.25">
      <c r="B21" s="54" t="s">
        <v>50</v>
      </c>
      <c r="C21" s="55">
        <v>35065250.799999997</v>
      </c>
      <c r="D21" s="55">
        <f t="shared" si="1"/>
        <v>35.065250799999994</v>
      </c>
      <c r="F21" s="54" t="s">
        <v>65</v>
      </c>
      <c r="G21" s="55">
        <v>146337398.24000001</v>
      </c>
      <c r="H21" s="66">
        <f t="shared" si="2"/>
        <v>146.33739824</v>
      </c>
    </row>
    <row r="22" spans="2:10" x14ac:dyDescent="0.25">
      <c r="B22" s="64" t="s">
        <v>39</v>
      </c>
      <c r="C22" s="65">
        <v>3739286.02</v>
      </c>
      <c r="D22" s="65">
        <f t="shared" si="1"/>
        <v>3.7392860200000002</v>
      </c>
      <c r="F22" s="64" t="s">
        <v>39</v>
      </c>
      <c r="G22" s="65">
        <v>11283810.5</v>
      </c>
      <c r="H22" s="70">
        <f t="shared" si="2"/>
        <v>11.2838105</v>
      </c>
    </row>
    <row r="23" spans="2:10" x14ac:dyDescent="0.25">
      <c r="B23" s="52" t="s">
        <v>40</v>
      </c>
      <c r="C23" s="53">
        <v>2175397.85</v>
      </c>
      <c r="D23" s="53">
        <f t="shared" si="1"/>
        <v>2.17539785</v>
      </c>
      <c r="F23" s="52" t="s">
        <v>40</v>
      </c>
      <c r="G23" s="53">
        <v>11653013.550000001</v>
      </c>
      <c r="H23" s="66">
        <f t="shared" si="2"/>
        <v>11.653013550000001</v>
      </c>
      <c r="I23" s="66"/>
      <c r="J23" s="66"/>
    </row>
    <row r="24" spans="2:10" x14ac:dyDescent="0.25">
      <c r="B24" s="52" t="s">
        <v>48</v>
      </c>
      <c r="C24" s="53">
        <v>19124521.75</v>
      </c>
      <c r="D24" s="53">
        <f t="shared" si="1"/>
        <v>19.12452175</v>
      </c>
      <c r="F24" s="52" t="s">
        <v>48</v>
      </c>
      <c r="G24" s="53">
        <v>33747224.189999998</v>
      </c>
      <c r="H24" s="66">
        <f t="shared" si="2"/>
        <v>33.747224189999997</v>
      </c>
      <c r="I24" s="66"/>
      <c r="J24" s="66"/>
    </row>
    <row r="25" spans="2:10" x14ac:dyDescent="0.25">
      <c r="B25" s="52" t="s">
        <v>49</v>
      </c>
      <c r="C25" s="53">
        <v>26045.18</v>
      </c>
      <c r="D25" s="53">
        <f t="shared" si="1"/>
        <v>2.6045180000000001E-2</v>
      </c>
      <c r="F25" s="52" t="s">
        <v>58</v>
      </c>
      <c r="G25" s="53">
        <v>37728978</v>
      </c>
      <c r="H25" s="66">
        <f t="shared" si="2"/>
        <v>37.728977999999998</v>
      </c>
      <c r="I25" s="66"/>
      <c r="J25" s="66"/>
    </row>
    <row r="26" spans="2:10" x14ac:dyDescent="0.25">
      <c r="B26" s="52" t="s">
        <v>44</v>
      </c>
      <c r="C26" s="53">
        <v>10000000</v>
      </c>
      <c r="D26" s="53">
        <f t="shared" si="1"/>
        <v>10</v>
      </c>
      <c r="F26" s="52" t="s">
        <v>64</v>
      </c>
      <c r="G26" s="53">
        <v>3440747</v>
      </c>
      <c r="H26" s="66">
        <f t="shared" si="2"/>
        <v>3.440747</v>
      </c>
      <c r="I26" s="66"/>
      <c r="J26" s="66"/>
    </row>
    <row r="27" spans="2:10" x14ac:dyDescent="0.25">
      <c r="D27" s="67"/>
      <c r="F27" s="52" t="s">
        <v>60</v>
      </c>
      <c r="G27" s="53">
        <v>39995613</v>
      </c>
      <c r="H27" s="66">
        <f t="shared" si="2"/>
        <v>39.995612999999999</v>
      </c>
      <c r="I27" s="66"/>
      <c r="J27" s="66"/>
    </row>
    <row r="28" spans="2:10" x14ac:dyDescent="0.25">
      <c r="F28" s="52" t="s">
        <v>61</v>
      </c>
      <c r="G28" s="53">
        <v>8488012</v>
      </c>
      <c r="H28" s="66">
        <f t="shared" si="2"/>
        <v>8.4880119999999994</v>
      </c>
      <c r="I28" s="66"/>
      <c r="J28" s="66"/>
    </row>
    <row r="29" spans="2:10" x14ac:dyDescent="0.25">
      <c r="B29" s="54" t="s">
        <v>51</v>
      </c>
      <c r="C29" s="55">
        <v>41343627.189999998</v>
      </c>
      <c r="D29" s="55">
        <f t="shared" si="1"/>
        <v>41.343627189999999</v>
      </c>
      <c r="F29" s="54" t="s">
        <v>66</v>
      </c>
      <c r="G29" s="55">
        <v>185103702.97</v>
      </c>
      <c r="H29" s="66">
        <f t="shared" si="2"/>
        <v>185.10370297</v>
      </c>
      <c r="I29" s="66"/>
      <c r="J29" s="66"/>
    </row>
    <row r="30" spans="2:10" x14ac:dyDescent="0.25">
      <c r="B30" s="64" t="s">
        <v>39</v>
      </c>
      <c r="C30" s="65">
        <v>23879.14</v>
      </c>
      <c r="D30" s="65">
        <f t="shared" si="1"/>
        <v>2.387914E-2</v>
      </c>
      <c r="F30" s="64" t="s">
        <v>39</v>
      </c>
      <c r="G30" s="65">
        <v>71637.69</v>
      </c>
      <c r="H30" s="70">
        <f t="shared" si="2"/>
        <v>7.1637690000000004E-2</v>
      </c>
    </row>
    <row r="31" spans="2:10" x14ac:dyDescent="0.25">
      <c r="B31" s="52" t="s">
        <v>40</v>
      </c>
      <c r="C31" s="53">
        <v>672959.85</v>
      </c>
      <c r="D31" s="53">
        <f t="shared" si="1"/>
        <v>0.67295985000000003</v>
      </c>
      <c r="F31" s="52" t="s">
        <v>40</v>
      </c>
      <c r="G31" s="53">
        <v>3589119.24</v>
      </c>
      <c r="H31" s="66">
        <f t="shared" si="2"/>
        <v>3.58911924</v>
      </c>
    </row>
    <row r="32" spans="2:10" x14ac:dyDescent="0.25">
      <c r="B32" s="52" t="s">
        <v>48</v>
      </c>
      <c r="C32" s="53">
        <v>13138490.26</v>
      </c>
      <c r="D32" s="53">
        <f t="shared" si="1"/>
        <v>13.138490259999999</v>
      </c>
      <c r="F32" s="52" t="s">
        <v>48</v>
      </c>
      <c r="G32" s="53">
        <v>25748756</v>
      </c>
      <c r="H32" s="66">
        <f t="shared" si="2"/>
        <v>25.748756</v>
      </c>
    </row>
    <row r="33" spans="2:9" x14ac:dyDescent="0.25">
      <c r="B33" s="64" t="s">
        <v>41</v>
      </c>
      <c r="C33" s="65">
        <v>19808297.940000001</v>
      </c>
      <c r="D33" s="65">
        <f t="shared" si="1"/>
        <v>19.808297940000003</v>
      </c>
      <c r="F33" s="64" t="s">
        <v>41</v>
      </c>
      <c r="G33" s="65">
        <v>59424894.039999999</v>
      </c>
      <c r="H33" s="70">
        <f t="shared" si="2"/>
        <v>59.424894039999998</v>
      </c>
    </row>
    <row r="34" spans="2:9" x14ac:dyDescent="0.25">
      <c r="B34" s="52" t="s">
        <v>44</v>
      </c>
      <c r="C34" s="53">
        <v>7700000</v>
      </c>
      <c r="D34" s="53">
        <f t="shared" si="1"/>
        <v>7.7</v>
      </c>
      <c r="F34" s="52" t="s">
        <v>58</v>
      </c>
      <c r="G34" s="53">
        <v>62858316</v>
      </c>
      <c r="H34" s="66">
        <f t="shared" si="2"/>
        <v>62.858316000000002</v>
      </c>
    </row>
    <row r="35" spans="2:9" x14ac:dyDescent="0.25">
      <c r="D35" s="67"/>
      <c r="F35" s="52" t="s">
        <v>60</v>
      </c>
      <c r="G35" s="53">
        <v>31943341</v>
      </c>
      <c r="H35" s="66">
        <f t="shared" si="2"/>
        <v>31.943341</v>
      </c>
    </row>
    <row r="36" spans="2:9" x14ac:dyDescent="0.25">
      <c r="D36" s="67"/>
      <c r="F36" s="52" t="s">
        <v>61</v>
      </c>
      <c r="G36" s="53">
        <v>1467639</v>
      </c>
      <c r="H36" s="66">
        <f t="shared" si="2"/>
        <v>1.4676389999999999</v>
      </c>
    </row>
    <row r="37" spans="2:9" x14ac:dyDescent="0.25">
      <c r="B37" s="54" t="s">
        <v>52</v>
      </c>
      <c r="C37" s="55">
        <v>9035935.4900000002</v>
      </c>
      <c r="D37" s="55">
        <f t="shared" si="1"/>
        <v>9.03593549</v>
      </c>
      <c r="F37" s="54" t="s">
        <v>69</v>
      </c>
      <c r="G37" s="55">
        <v>108712933.41</v>
      </c>
      <c r="H37" s="66">
        <f t="shared" si="2"/>
        <v>108.71293340999999</v>
      </c>
    </row>
    <row r="38" spans="2:9" x14ac:dyDescent="0.25">
      <c r="B38" s="64" t="s">
        <v>39</v>
      </c>
      <c r="C38" s="65">
        <v>5689.93</v>
      </c>
      <c r="D38" s="65">
        <f t="shared" si="1"/>
        <v>5.6899300000000002E-3</v>
      </c>
      <c r="F38" s="64" t="s">
        <v>39</v>
      </c>
      <c r="G38" s="65">
        <v>17070.04</v>
      </c>
      <c r="H38" s="70">
        <f t="shared" si="2"/>
        <v>1.7070040000000002E-2</v>
      </c>
    </row>
    <row r="39" spans="2:9" x14ac:dyDescent="0.25">
      <c r="B39" s="52" t="s">
        <v>40</v>
      </c>
      <c r="C39" s="53">
        <v>315245.56</v>
      </c>
      <c r="D39" s="53">
        <f t="shared" si="1"/>
        <v>0.31524555999999998</v>
      </c>
      <c r="F39" s="52" t="s">
        <v>40</v>
      </c>
      <c r="G39" s="53">
        <v>1681309.61</v>
      </c>
      <c r="H39" s="66">
        <f t="shared" si="2"/>
        <v>1.68130961</v>
      </c>
    </row>
    <row r="40" spans="2:9" x14ac:dyDescent="0.25">
      <c r="B40" s="52" t="s">
        <v>44</v>
      </c>
      <c r="C40" s="53">
        <v>8715000</v>
      </c>
      <c r="D40" s="53">
        <f t="shared" si="1"/>
        <v>8.7149999999999999</v>
      </c>
      <c r="E40" s="67">
        <f>+D40+D39</f>
        <v>9.0302455599999991</v>
      </c>
      <c r="F40" s="64" t="s">
        <v>67</v>
      </c>
      <c r="G40" s="65">
        <v>14910729.5</v>
      </c>
      <c r="H40" s="70">
        <f t="shared" si="2"/>
        <v>14.9107295</v>
      </c>
    </row>
    <row r="41" spans="2:9" x14ac:dyDescent="0.25">
      <c r="F41" s="52" t="s">
        <v>58</v>
      </c>
      <c r="G41" s="53">
        <v>38415175</v>
      </c>
      <c r="H41" s="66">
        <f t="shared" si="2"/>
        <v>38.415174999999998</v>
      </c>
    </row>
    <row r="42" spans="2:9" x14ac:dyDescent="0.25">
      <c r="F42" s="52" t="s">
        <v>60</v>
      </c>
      <c r="G42" s="53">
        <v>52908626</v>
      </c>
      <c r="H42" s="66">
        <f t="shared" si="2"/>
        <v>52.908625999999998</v>
      </c>
    </row>
    <row r="43" spans="2:9" x14ac:dyDescent="0.25">
      <c r="F43" s="52" t="s">
        <v>61</v>
      </c>
      <c r="G43" s="53">
        <v>727094</v>
      </c>
      <c r="H43" s="66">
        <f t="shared" si="2"/>
        <v>0.72709400000000002</v>
      </c>
      <c r="I43" s="66">
        <f>+H43+H42+H41+H39</f>
        <v>93.732204609999997</v>
      </c>
    </row>
    <row r="44" spans="2:9" x14ac:dyDescent="0.25">
      <c r="F44" s="64" t="s">
        <v>68</v>
      </c>
      <c r="G44" s="65">
        <v>52929.26</v>
      </c>
      <c r="H44" s="70">
        <f t="shared" si="2"/>
        <v>5.2929259999999999E-2</v>
      </c>
      <c r="I44" s="66">
        <f>+H44+H40</f>
        <v>14.963658760000001</v>
      </c>
    </row>
    <row r="45" spans="2:9" x14ac:dyDescent="0.25">
      <c r="B45" s="54" t="s">
        <v>54</v>
      </c>
      <c r="C45" s="55">
        <v>48144662.07</v>
      </c>
      <c r="D45" s="55">
        <f t="shared" si="1"/>
        <v>48.144662070000003</v>
      </c>
      <c r="F45" s="54" t="s">
        <v>70</v>
      </c>
      <c r="G45" s="55">
        <v>113390711.94</v>
      </c>
      <c r="H45" s="66">
        <f t="shared" si="2"/>
        <v>113.39071194</v>
      </c>
    </row>
    <row r="46" spans="2:9" x14ac:dyDescent="0.25">
      <c r="B46" s="64" t="s">
        <v>39</v>
      </c>
      <c r="C46" s="65">
        <v>14159718.48</v>
      </c>
      <c r="D46" s="65">
        <f t="shared" si="1"/>
        <v>14.15971848</v>
      </c>
      <c r="F46" s="64" t="s">
        <v>39</v>
      </c>
      <c r="G46" s="65">
        <v>42479155.560000002</v>
      </c>
      <c r="H46" s="70">
        <f t="shared" si="2"/>
        <v>42.479155560000002</v>
      </c>
    </row>
    <row r="47" spans="2:9" x14ac:dyDescent="0.25">
      <c r="B47" s="52" t="s">
        <v>40</v>
      </c>
      <c r="C47" s="53">
        <v>1593297.09</v>
      </c>
      <c r="D47" s="53">
        <f t="shared" si="1"/>
        <v>1.5932970900000001</v>
      </c>
      <c r="F47" s="52" t="s">
        <v>40</v>
      </c>
      <c r="G47" s="53">
        <v>8497584.4399999995</v>
      </c>
      <c r="H47" s="66">
        <f t="shared" si="2"/>
        <v>8.4975844399999989</v>
      </c>
    </row>
    <row r="48" spans="2:9" x14ac:dyDescent="0.25">
      <c r="B48" s="52" t="s">
        <v>48</v>
      </c>
      <c r="C48" s="53">
        <v>13953717.5</v>
      </c>
      <c r="D48" s="53">
        <f t="shared" si="1"/>
        <v>13.9537175</v>
      </c>
      <c r="F48" s="52" t="s">
        <v>48</v>
      </c>
      <c r="G48" s="53">
        <v>29562572.23</v>
      </c>
      <c r="H48" s="66">
        <f t="shared" si="2"/>
        <v>29.562572230000001</v>
      </c>
    </row>
    <row r="49" spans="2:9" x14ac:dyDescent="0.25">
      <c r="B49" s="64" t="s">
        <v>42</v>
      </c>
      <c r="C49" s="65">
        <v>2029742.21</v>
      </c>
      <c r="D49" s="65">
        <f t="shared" si="1"/>
        <v>2.0297422099999998</v>
      </c>
      <c r="F49" s="64" t="s">
        <v>42</v>
      </c>
      <c r="G49" s="65">
        <v>6089226.6100000003</v>
      </c>
      <c r="H49" s="70">
        <f t="shared" si="2"/>
        <v>6.0892266100000008</v>
      </c>
    </row>
    <row r="50" spans="2:9" x14ac:dyDescent="0.25">
      <c r="B50" s="64" t="s">
        <v>43</v>
      </c>
      <c r="C50" s="65">
        <v>907334.91</v>
      </c>
      <c r="D50" s="65">
        <f t="shared" si="1"/>
        <v>0.90733490999999999</v>
      </c>
      <c r="E50" s="67"/>
      <c r="F50" s="52" t="s">
        <v>57</v>
      </c>
      <c r="G50" s="53">
        <v>3228142.39</v>
      </c>
      <c r="H50" s="66">
        <f t="shared" si="2"/>
        <v>3.2281423899999999</v>
      </c>
    </row>
    <row r="51" spans="2:9" x14ac:dyDescent="0.25">
      <c r="B51" s="52" t="s">
        <v>53</v>
      </c>
      <c r="C51" s="53">
        <v>2932559.59</v>
      </c>
      <c r="D51" s="53">
        <f t="shared" si="1"/>
        <v>2.9325595899999999</v>
      </c>
      <c r="F51" s="64" t="s">
        <v>43</v>
      </c>
      <c r="G51" s="65">
        <v>2722004.71</v>
      </c>
      <c r="H51" s="70">
        <f t="shared" si="2"/>
        <v>2.7220047099999998</v>
      </c>
      <c r="I51" s="66">
        <f>+H51+H49</f>
        <v>8.811231320000001</v>
      </c>
    </row>
    <row r="52" spans="2:9" x14ac:dyDescent="0.25">
      <c r="B52" s="52" t="s">
        <v>49</v>
      </c>
      <c r="C52" s="53">
        <v>4198292.29</v>
      </c>
      <c r="D52" s="53">
        <f t="shared" si="1"/>
        <v>4.1982922900000004</v>
      </c>
      <c r="F52" s="52" t="s">
        <v>58</v>
      </c>
      <c r="G52" s="53">
        <v>165044</v>
      </c>
      <c r="H52" s="66">
        <f t="shared" si="2"/>
        <v>0.165044</v>
      </c>
    </row>
    <row r="53" spans="2:9" x14ac:dyDescent="0.25">
      <c r="B53" s="52" t="s">
        <v>44</v>
      </c>
      <c r="C53" s="53">
        <v>8370000</v>
      </c>
      <c r="D53" s="53">
        <f t="shared" si="1"/>
        <v>8.3699999999999992</v>
      </c>
      <c r="E53" s="67">
        <f>+D53+D52+D51+D48+D47</f>
        <v>31.047866469999999</v>
      </c>
      <c r="F53" s="52" t="s">
        <v>60</v>
      </c>
      <c r="G53" s="53">
        <v>20646982</v>
      </c>
      <c r="H53" s="66">
        <f t="shared" si="2"/>
        <v>20.646982000000001</v>
      </c>
      <c r="I53" s="66">
        <f>+H53+H52+H50+H48+H47</f>
        <v>62.100325060000003</v>
      </c>
    </row>
    <row r="54" spans="2:9" x14ac:dyDescent="0.25">
      <c r="B54" s="54" t="s">
        <v>55</v>
      </c>
      <c r="C54" s="55">
        <v>21121055.27</v>
      </c>
      <c r="D54" s="55">
        <f t="shared" si="1"/>
        <v>21.121055269999999</v>
      </c>
      <c r="F54" s="54" t="s">
        <v>71</v>
      </c>
      <c r="G54" s="55">
        <v>155086392.40000001</v>
      </c>
      <c r="H54" s="66">
        <f t="shared" si="2"/>
        <v>155.08639239999999</v>
      </c>
    </row>
    <row r="55" spans="2:9" x14ac:dyDescent="0.25">
      <c r="B55" s="64" t="s">
        <v>39</v>
      </c>
      <c r="C55" s="65">
        <v>6358563.3499999996</v>
      </c>
      <c r="D55" s="65">
        <f t="shared" si="1"/>
        <v>6.3585633499999998</v>
      </c>
      <c r="F55" s="64" t="s">
        <v>39</v>
      </c>
      <c r="G55" s="65">
        <v>19075689.949999999</v>
      </c>
      <c r="H55" s="70">
        <f t="shared" si="2"/>
        <v>19.075689950000001</v>
      </c>
    </row>
    <row r="56" spans="2:9" x14ac:dyDescent="0.25">
      <c r="B56" s="52" t="s">
        <v>40</v>
      </c>
      <c r="C56" s="53">
        <v>3767279.56</v>
      </c>
      <c r="D56" s="53">
        <f t="shared" si="1"/>
        <v>3.76727956</v>
      </c>
      <c r="F56" s="52" t="s">
        <v>40</v>
      </c>
      <c r="G56" s="53">
        <v>20092157.649999999</v>
      </c>
      <c r="H56" s="66">
        <f t="shared" si="2"/>
        <v>20.092157649999997</v>
      </c>
    </row>
    <row r="57" spans="2:9" x14ac:dyDescent="0.25">
      <c r="B57" s="64" t="s">
        <v>41</v>
      </c>
      <c r="C57" s="65">
        <v>3624814.36</v>
      </c>
      <c r="D57" s="65">
        <f t="shared" si="1"/>
        <v>3.6248143599999998</v>
      </c>
      <c r="F57" s="64" t="s">
        <v>41</v>
      </c>
      <c r="G57" s="65">
        <v>10768326.800000001</v>
      </c>
      <c r="H57" s="70">
        <f t="shared" si="2"/>
        <v>10.768326800000001</v>
      </c>
    </row>
    <row r="58" spans="2:9" x14ac:dyDescent="0.25">
      <c r="B58" s="52" t="s">
        <v>49</v>
      </c>
      <c r="C58" s="53">
        <v>398</v>
      </c>
      <c r="D58" s="53">
        <f t="shared" si="1"/>
        <v>3.9800000000000002E-4</v>
      </c>
      <c r="F58" s="52" t="s">
        <v>58</v>
      </c>
      <c r="G58" s="53">
        <v>39606112</v>
      </c>
      <c r="H58" s="66">
        <f t="shared" si="2"/>
        <v>39.606112000000003</v>
      </c>
    </row>
    <row r="59" spans="2:9" x14ac:dyDescent="0.25">
      <c r="B59" s="52" t="s">
        <v>44</v>
      </c>
      <c r="C59" s="53">
        <v>7370000</v>
      </c>
      <c r="D59" s="53">
        <f t="shared" si="1"/>
        <v>7.37</v>
      </c>
      <c r="E59" s="67">
        <f>+D59+D58+D56</f>
        <v>11.13767756</v>
      </c>
      <c r="F59" s="52" t="s">
        <v>60</v>
      </c>
      <c r="G59" s="53">
        <v>55859210</v>
      </c>
      <c r="H59" s="66">
        <f t="shared" si="2"/>
        <v>55.859209999999997</v>
      </c>
    </row>
    <row r="60" spans="2:9" x14ac:dyDescent="0.25">
      <c r="F60" s="52" t="s">
        <v>61</v>
      </c>
      <c r="G60" s="53">
        <v>9684896</v>
      </c>
      <c r="H60" s="66">
        <f t="shared" si="2"/>
        <v>9.6848960000000002</v>
      </c>
      <c r="I60" s="66">
        <f>+H60+H59+H58+H56</f>
        <v>125.24237564999999</v>
      </c>
    </row>
    <row r="61" spans="2:9" x14ac:dyDescent="0.25">
      <c r="B61" s="54" t="s">
        <v>56</v>
      </c>
      <c r="C61" s="55">
        <v>14463549.529999999</v>
      </c>
      <c r="D61" s="55">
        <f t="shared" si="1"/>
        <v>14.46354953</v>
      </c>
      <c r="F61" s="54" t="s">
        <v>72</v>
      </c>
      <c r="G61" s="55">
        <v>53868380.880000003</v>
      </c>
      <c r="H61" s="66">
        <f t="shared" si="2"/>
        <v>53.868380880000004</v>
      </c>
    </row>
    <row r="62" spans="2:9" x14ac:dyDescent="0.25">
      <c r="B62" s="64" t="s">
        <v>39</v>
      </c>
      <c r="C62" s="65">
        <v>3239883.19</v>
      </c>
      <c r="D62" s="65">
        <f t="shared" si="1"/>
        <v>3.23988319</v>
      </c>
      <c r="F62" s="64" t="s">
        <v>39</v>
      </c>
      <c r="G62" s="65">
        <v>9719649.4399999995</v>
      </c>
      <c r="H62" s="70">
        <f t="shared" si="2"/>
        <v>9.7196494399999995</v>
      </c>
    </row>
    <row r="63" spans="2:9" x14ac:dyDescent="0.25">
      <c r="B63" s="52" t="s">
        <v>40</v>
      </c>
      <c r="C63" s="53">
        <v>3337915.01</v>
      </c>
      <c r="D63" s="53">
        <f t="shared" si="1"/>
        <v>3.3379150099999997</v>
      </c>
      <c r="F63" s="52" t="s">
        <v>40</v>
      </c>
      <c r="G63" s="53">
        <v>17802213.48</v>
      </c>
      <c r="H63" s="66">
        <f t="shared" si="2"/>
        <v>17.802213479999999</v>
      </c>
    </row>
    <row r="64" spans="2:9" x14ac:dyDescent="0.25">
      <c r="B64" s="64" t="s">
        <v>41</v>
      </c>
      <c r="C64" s="65">
        <v>2635751.33</v>
      </c>
      <c r="D64" s="65">
        <f t="shared" si="1"/>
        <v>2.6357513300000002</v>
      </c>
      <c r="F64" s="64" t="s">
        <v>41</v>
      </c>
      <c r="G64" s="65">
        <v>8015671.7800000003</v>
      </c>
      <c r="H64" s="70">
        <f t="shared" si="2"/>
        <v>8.0156717799999999</v>
      </c>
    </row>
    <row r="65" spans="2:9" x14ac:dyDescent="0.25">
      <c r="B65" s="52" t="s">
        <v>44</v>
      </c>
      <c r="C65" s="53">
        <v>5250000</v>
      </c>
      <c r="D65" s="53">
        <f t="shared" si="1"/>
        <v>5.25</v>
      </c>
      <c r="E65" s="67">
        <f>+D65+D63</f>
        <v>8.5879150099999997</v>
      </c>
      <c r="F65" s="52" t="s">
        <v>58</v>
      </c>
      <c r="G65" s="53">
        <v>44729</v>
      </c>
      <c r="H65" s="66">
        <f t="shared" si="2"/>
        <v>4.4728999999999998E-2</v>
      </c>
    </row>
    <row r="66" spans="2:9" x14ac:dyDescent="0.25">
      <c r="F66" s="52" t="s">
        <v>49</v>
      </c>
      <c r="G66" s="53">
        <v>226009.18</v>
      </c>
      <c r="H66" s="66">
        <f t="shared" si="2"/>
        <v>0.22600918</v>
      </c>
    </row>
    <row r="67" spans="2:9" x14ac:dyDescent="0.25">
      <c r="F67" s="52" t="s">
        <v>60</v>
      </c>
      <c r="G67" s="53">
        <v>15608725</v>
      </c>
      <c r="H67" s="66">
        <f t="shared" ref="H67:H112" si="3">+G67/1000000</f>
        <v>15.608725</v>
      </c>
    </row>
    <row r="68" spans="2:9" x14ac:dyDescent="0.25">
      <c r="F68" s="52" t="s">
        <v>61</v>
      </c>
      <c r="G68" s="53">
        <v>2451383</v>
      </c>
      <c r="H68" s="66">
        <f t="shared" si="3"/>
        <v>2.4513829999999999</v>
      </c>
      <c r="I68" s="66">
        <f>+H68+H67+H66+H65+H63</f>
        <v>36.133059660000001</v>
      </c>
    </row>
    <row r="69" spans="2:9" x14ac:dyDescent="0.25">
      <c r="H69" s="66"/>
    </row>
    <row r="70" spans="2:9" x14ac:dyDescent="0.25">
      <c r="B70">
        <v>1</v>
      </c>
      <c r="D70">
        <v>2</v>
      </c>
      <c r="E70">
        <v>3</v>
      </c>
      <c r="F70">
        <v>4</v>
      </c>
      <c r="H70" s="66">
        <v>5</v>
      </c>
    </row>
    <row r="71" spans="2:9" x14ac:dyDescent="0.25">
      <c r="B71" s="56" t="s">
        <v>46</v>
      </c>
      <c r="C71" s="57">
        <v>9789834.5800000001</v>
      </c>
      <c r="D71" s="57">
        <f t="shared" ref="D71:D111" si="4">+C71/1000000</f>
        <v>9.7898345800000008</v>
      </c>
      <c r="F71" s="56" t="s">
        <v>62</v>
      </c>
      <c r="G71" s="57">
        <v>58270396.869999997</v>
      </c>
      <c r="H71" s="66">
        <f t="shared" si="3"/>
        <v>58.270396869999999</v>
      </c>
    </row>
    <row r="72" spans="2:9" x14ac:dyDescent="0.25">
      <c r="B72" s="52" t="s">
        <v>40</v>
      </c>
      <c r="C72" s="53">
        <v>6320817.5300000003</v>
      </c>
      <c r="D72" s="53">
        <f t="shared" si="4"/>
        <v>6.3208175300000002</v>
      </c>
      <c r="F72" s="52" t="s">
        <v>40</v>
      </c>
      <c r="G72" s="53">
        <v>33711026.780000001</v>
      </c>
      <c r="H72" s="66">
        <f t="shared" si="3"/>
        <v>33.711026780000005</v>
      </c>
    </row>
    <row r="73" spans="2:9" x14ac:dyDescent="0.25">
      <c r="B73" s="64" t="s">
        <v>41</v>
      </c>
      <c r="C73" s="65">
        <v>1692639.92</v>
      </c>
      <c r="D73" s="65">
        <f t="shared" si="4"/>
        <v>1.69263992</v>
      </c>
      <c r="F73" s="64" t="s">
        <v>41</v>
      </c>
      <c r="G73" s="65">
        <v>5068391.95</v>
      </c>
      <c r="H73" s="70">
        <f t="shared" si="3"/>
        <v>5.0683919500000005</v>
      </c>
    </row>
    <row r="74" spans="2:9" x14ac:dyDescent="0.25">
      <c r="B74" s="64" t="s">
        <v>42</v>
      </c>
      <c r="C74" s="65">
        <v>801471.21</v>
      </c>
      <c r="D74" s="65">
        <f t="shared" si="4"/>
        <v>0.80147120999999999</v>
      </c>
      <c r="F74" s="64" t="s">
        <v>42</v>
      </c>
      <c r="G74" s="65">
        <v>2404413.7799999998</v>
      </c>
      <c r="H74" s="70">
        <f t="shared" si="3"/>
        <v>2.4044137799999996</v>
      </c>
    </row>
    <row r="75" spans="2:9" x14ac:dyDescent="0.25">
      <c r="B75" s="64" t="s">
        <v>43</v>
      </c>
      <c r="C75" s="65">
        <v>974905.92</v>
      </c>
      <c r="D75" s="65">
        <f t="shared" si="4"/>
        <v>0.97490592000000009</v>
      </c>
      <c r="F75" s="52" t="s">
        <v>57</v>
      </c>
      <c r="G75" s="53">
        <v>435167.02</v>
      </c>
      <c r="H75" s="66">
        <f t="shared" si="3"/>
        <v>0.43516702000000002</v>
      </c>
    </row>
    <row r="76" spans="2:9" x14ac:dyDescent="0.25">
      <c r="D76" s="67"/>
      <c r="F76" s="64" t="s">
        <v>43</v>
      </c>
      <c r="G76" s="65">
        <v>2924717.73</v>
      </c>
      <c r="H76" s="70">
        <f t="shared" si="3"/>
        <v>2.9247177299999998</v>
      </c>
    </row>
    <row r="77" spans="2:9" x14ac:dyDescent="0.25">
      <c r="F77" s="52" t="s">
        <v>58</v>
      </c>
      <c r="G77" s="53">
        <v>8276448</v>
      </c>
      <c r="H77" s="66">
        <f t="shared" si="3"/>
        <v>8.2764480000000002</v>
      </c>
    </row>
    <row r="78" spans="2:9" x14ac:dyDescent="0.25">
      <c r="F78" s="52" t="s">
        <v>59</v>
      </c>
      <c r="G78" s="53">
        <v>5450231.6100000003</v>
      </c>
      <c r="H78" s="66">
        <f t="shared" si="3"/>
        <v>5.4502316100000003</v>
      </c>
    </row>
    <row r="79" spans="2:9" x14ac:dyDescent="0.25">
      <c r="B79" s="56" t="s">
        <v>47</v>
      </c>
      <c r="C79" s="57">
        <v>13498254.91</v>
      </c>
      <c r="D79" s="57">
        <f t="shared" si="4"/>
        <v>13.49825491</v>
      </c>
      <c r="F79" s="56" t="s">
        <v>63</v>
      </c>
      <c r="G79" s="57">
        <v>112688820.98</v>
      </c>
      <c r="H79" s="66">
        <f t="shared" si="3"/>
        <v>112.68882098</v>
      </c>
    </row>
    <row r="80" spans="2:9" x14ac:dyDescent="0.25">
      <c r="B80" s="52" t="s">
        <v>40</v>
      </c>
      <c r="C80" s="53">
        <v>389501.63</v>
      </c>
      <c r="D80" s="53">
        <f t="shared" si="4"/>
        <v>0.38950162999999999</v>
      </c>
      <c r="F80" s="52" t="s">
        <v>40</v>
      </c>
      <c r="G80" s="53">
        <v>2077342.08</v>
      </c>
      <c r="H80" s="66">
        <f t="shared" si="3"/>
        <v>2.0773420800000002</v>
      </c>
    </row>
    <row r="81" spans="2:9" x14ac:dyDescent="0.25">
      <c r="B81" s="52" t="s">
        <v>44</v>
      </c>
      <c r="C81" s="53">
        <v>0</v>
      </c>
      <c r="D81" s="53">
        <f t="shared" si="4"/>
        <v>0</v>
      </c>
      <c r="F81" s="52" t="s">
        <v>58</v>
      </c>
      <c r="G81" s="53">
        <v>40698128</v>
      </c>
      <c r="H81" s="66">
        <f t="shared" si="3"/>
        <v>40.698127999999997</v>
      </c>
    </row>
    <row r="82" spans="2:9" x14ac:dyDescent="0.25">
      <c r="B82" s="52" t="s">
        <v>45</v>
      </c>
      <c r="C82" s="53">
        <v>13108753.279999999</v>
      </c>
      <c r="D82" s="53">
        <f t="shared" si="4"/>
        <v>13.10875328</v>
      </c>
      <c r="F82" s="52" t="s">
        <v>45</v>
      </c>
      <c r="G82" s="53">
        <v>69913350.900000006</v>
      </c>
      <c r="H82" s="66">
        <f t="shared" si="3"/>
        <v>69.913350900000012</v>
      </c>
    </row>
    <row r="83" spans="2:9" x14ac:dyDescent="0.25">
      <c r="B83" s="56" t="s">
        <v>50</v>
      </c>
      <c r="C83" s="57">
        <v>7633910.3899999997</v>
      </c>
      <c r="D83" s="57">
        <f t="shared" si="4"/>
        <v>7.6339103899999996</v>
      </c>
      <c r="F83" s="56" t="s">
        <v>65</v>
      </c>
      <c r="G83" s="57">
        <v>59823152.640000001</v>
      </c>
      <c r="H83" s="66">
        <f t="shared" si="3"/>
        <v>59.823152640000004</v>
      </c>
    </row>
    <row r="84" spans="2:9" x14ac:dyDescent="0.25">
      <c r="B84" s="52" t="s">
        <v>40</v>
      </c>
      <c r="C84" s="53">
        <v>1394073.31</v>
      </c>
      <c r="D84" s="53">
        <f t="shared" si="4"/>
        <v>1.39407331</v>
      </c>
      <c r="F84" s="52" t="s">
        <v>40</v>
      </c>
      <c r="G84" s="53">
        <v>7435057.6500000004</v>
      </c>
      <c r="H84" s="66">
        <f t="shared" si="3"/>
        <v>7.4350576500000001</v>
      </c>
    </row>
    <row r="85" spans="2:9" x14ac:dyDescent="0.25">
      <c r="B85" s="52" t="s">
        <v>48</v>
      </c>
      <c r="C85" s="53">
        <v>6239837.0800000001</v>
      </c>
      <c r="D85" s="53">
        <f t="shared" si="4"/>
        <v>6.23983708</v>
      </c>
      <c r="F85" s="52" t="s">
        <v>48</v>
      </c>
      <c r="G85" s="53">
        <v>11020429.08</v>
      </c>
      <c r="H85" s="66">
        <f t="shared" si="3"/>
        <v>11.02042908</v>
      </c>
    </row>
    <row r="86" spans="2:9" x14ac:dyDescent="0.25">
      <c r="D86" s="67">
        <f>SUM(D84:D85)</f>
        <v>7.6339103900000005</v>
      </c>
      <c r="F86" s="52" t="s">
        <v>58</v>
      </c>
      <c r="G86" s="53">
        <v>40745842</v>
      </c>
      <c r="H86" s="66">
        <f t="shared" si="3"/>
        <v>40.745842000000003</v>
      </c>
    </row>
    <row r="87" spans="2:9" x14ac:dyDescent="0.25">
      <c r="F87" s="52" t="s">
        <v>49</v>
      </c>
      <c r="G87" s="53">
        <v>621823.91</v>
      </c>
      <c r="H87" s="66">
        <f t="shared" si="3"/>
        <v>0.62182391000000004</v>
      </c>
    </row>
    <row r="88" spans="2:9" x14ac:dyDescent="0.25">
      <c r="B88" s="56" t="s">
        <v>51</v>
      </c>
      <c r="C88" s="57">
        <v>11370532.300000001</v>
      </c>
      <c r="D88" s="57">
        <f t="shared" si="4"/>
        <v>11.370532300000001</v>
      </c>
      <c r="F88" s="56" t="s">
        <v>66</v>
      </c>
      <c r="G88" s="57">
        <v>76712135.719999999</v>
      </c>
      <c r="H88" s="66">
        <f t="shared" si="3"/>
        <v>76.712135719999992</v>
      </c>
    </row>
    <row r="89" spans="2:9" x14ac:dyDescent="0.25">
      <c r="B89" s="52" t="s">
        <v>40</v>
      </c>
      <c r="C89" s="53">
        <v>379637.9</v>
      </c>
      <c r="D89" s="53">
        <f t="shared" si="4"/>
        <v>0.37963790000000003</v>
      </c>
      <c r="F89" s="52" t="s">
        <v>40</v>
      </c>
      <c r="G89" s="53">
        <v>2024735.56</v>
      </c>
      <c r="H89" s="66">
        <f t="shared" si="3"/>
        <v>2.0247355599999999</v>
      </c>
      <c r="I89" s="66"/>
    </row>
    <row r="90" spans="2:9" x14ac:dyDescent="0.25">
      <c r="B90" s="52" t="s">
        <v>48</v>
      </c>
      <c r="C90" s="53">
        <v>4286609.6399999997</v>
      </c>
      <c r="D90" s="53">
        <f t="shared" si="4"/>
        <v>4.28660964</v>
      </c>
      <c r="E90" s="67"/>
      <c r="F90" s="52" t="s">
        <v>48</v>
      </c>
      <c r="G90" s="53">
        <v>8434879.5600000005</v>
      </c>
      <c r="H90" s="66">
        <f t="shared" si="3"/>
        <v>8.4348795600000006</v>
      </c>
    </row>
    <row r="91" spans="2:9" x14ac:dyDescent="0.25">
      <c r="B91" s="64" t="s">
        <v>41</v>
      </c>
      <c r="C91" s="65">
        <v>6704284.7599999998</v>
      </c>
      <c r="D91" s="65">
        <f t="shared" si="4"/>
        <v>6.7042847600000002</v>
      </c>
      <c r="F91" s="64" t="s">
        <v>41</v>
      </c>
      <c r="G91" s="65">
        <v>20112854.600000001</v>
      </c>
      <c r="H91" s="70">
        <f t="shared" si="3"/>
        <v>20.112854600000002</v>
      </c>
    </row>
    <row r="92" spans="2:9" x14ac:dyDescent="0.25">
      <c r="F92" s="52" t="s">
        <v>58</v>
      </c>
      <c r="G92" s="53">
        <v>46139666</v>
      </c>
      <c r="H92" s="66">
        <f t="shared" si="3"/>
        <v>46.139665999999998</v>
      </c>
    </row>
    <row r="93" spans="2:9" x14ac:dyDescent="0.25">
      <c r="B93" s="56" t="s">
        <v>52</v>
      </c>
      <c r="C93" s="57">
        <v>238621.24</v>
      </c>
      <c r="D93" s="57">
        <f t="shared" si="4"/>
        <v>0.23862123999999998</v>
      </c>
      <c r="F93" s="56" t="s">
        <v>69</v>
      </c>
      <c r="G93" s="57">
        <v>38198587.130000003</v>
      </c>
      <c r="H93" s="66">
        <f t="shared" si="3"/>
        <v>38.19858713</v>
      </c>
    </row>
    <row r="94" spans="2:9" x14ac:dyDescent="0.25">
      <c r="B94" s="52" t="s">
        <v>40</v>
      </c>
      <c r="C94" s="53">
        <v>238621.24</v>
      </c>
      <c r="D94" s="53">
        <f t="shared" si="4"/>
        <v>0.23862123999999998</v>
      </c>
      <c r="F94" s="52" t="s">
        <v>40</v>
      </c>
      <c r="G94" s="53">
        <v>1272646.68</v>
      </c>
      <c r="H94" s="66">
        <f t="shared" si="3"/>
        <v>1.27264668</v>
      </c>
    </row>
    <row r="95" spans="2:9" x14ac:dyDescent="0.25">
      <c r="D95">
        <f t="shared" si="4"/>
        <v>0</v>
      </c>
      <c r="F95" s="64" t="s">
        <v>67</v>
      </c>
      <c r="G95" s="65">
        <v>5944424.2000000002</v>
      </c>
      <c r="H95" s="70">
        <f t="shared" si="3"/>
        <v>5.9444242000000003</v>
      </c>
    </row>
    <row r="96" spans="2:9" x14ac:dyDescent="0.25">
      <c r="D96">
        <f t="shared" si="4"/>
        <v>0</v>
      </c>
      <c r="F96" s="52" t="s">
        <v>58</v>
      </c>
      <c r="G96" s="53">
        <v>30967753</v>
      </c>
      <c r="H96" s="66">
        <f t="shared" si="3"/>
        <v>30.967752999999998</v>
      </c>
      <c r="I96" s="66">
        <f>+H96+H94</f>
        <v>32.240399679999996</v>
      </c>
    </row>
    <row r="97" spans="2:9" x14ac:dyDescent="0.25">
      <c r="D97">
        <f t="shared" si="4"/>
        <v>0</v>
      </c>
      <c r="F97" s="64" t="s">
        <v>68</v>
      </c>
      <c r="G97" s="65">
        <v>13763.25</v>
      </c>
      <c r="H97" s="70">
        <f t="shared" si="3"/>
        <v>1.3763249999999999E-2</v>
      </c>
      <c r="I97" s="66">
        <f>+H97+H95</f>
        <v>5.9581874500000005</v>
      </c>
    </row>
    <row r="98" spans="2:9" x14ac:dyDescent="0.25">
      <c r="B98" s="56" t="s">
        <v>54</v>
      </c>
      <c r="C98" s="57">
        <v>6763198.5099999998</v>
      </c>
      <c r="D98" s="57">
        <f t="shared" si="4"/>
        <v>6.7631985099999996</v>
      </c>
      <c r="F98" s="56" t="s">
        <v>70</v>
      </c>
      <c r="G98" s="57">
        <v>21874750.530000001</v>
      </c>
      <c r="H98" s="66">
        <f t="shared" si="3"/>
        <v>21.87475053</v>
      </c>
    </row>
    <row r="99" spans="2:9" x14ac:dyDescent="0.25">
      <c r="B99" s="52" t="s">
        <v>40</v>
      </c>
      <c r="C99" s="53">
        <v>988182.06</v>
      </c>
      <c r="D99" s="53">
        <f t="shared" si="4"/>
        <v>0.98818206000000008</v>
      </c>
      <c r="F99" s="52" t="s">
        <v>40</v>
      </c>
      <c r="G99" s="53">
        <v>5270304.3099999996</v>
      </c>
      <c r="H99" s="66">
        <f t="shared" si="3"/>
        <v>5.2703043099999993</v>
      </c>
    </row>
    <row r="100" spans="2:9" x14ac:dyDescent="0.25">
      <c r="B100" s="52" t="s">
        <v>48</v>
      </c>
      <c r="C100" s="53">
        <v>4558474.84</v>
      </c>
      <c r="D100" s="53">
        <f t="shared" si="4"/>
        <v>4.5584748399999997</v>
      </c>
      <c r="E100" s="67">
        <f>+D100+D99</f>
        <v>5.5466568999999994</v>
      </c>
      <c r="F100" s="52" t="s">
        <v>48</v>
      </c>
      <c r="G100" s="53">
        <v>9696811.3900000006</v>
      </c>
      <c r="H100" s="66">
        <f t="shared" si="3"/>
        <v>9.6968113900000006</v>
      </c>
    </row>
    <row r="101" spans="2:9" x14ac:dyDescent="0.25">
      <c r="B101" s="64" t="s">
        <v>42</v>
      </c>
      <c r="C101" s="65">
        <v>946869.57</v>
      </c>
      <c r="D101" s="65">
        <f t="shared" si="4"/>
        <v>0.94686956999999994</v>
      </c>
      <c r="F101" s="64" t="s">
        <v>42</v>
      </c>
      <c r="G101" s="65">
        <v>2840608.77</v>
      </c>
      <c r="H101" s="70">
        <f t="shared" si="3"/>
        <v>2.8406087700000002</v>
      </c>
    </row>
    <row r="102" spans="2:9" x14ac:dyDescent="0.25">
      <c r="B102" s="64" t="s">
        <v>43</v>
      </c>
      <c r="C102" s="65">
        <v>269672.03999999998</v>
      </c>
      <c r="D102" s="65">
        <f t="shared" si="4"/>
        <v>0.26967204</v>
      </c>
      <c r="E102" s="67">
        <f>+D102+D101</f>
        <v>1.2165416099999999</v>
      </c>
      <c r="F102" s="52" t="s">
        <v>57</v>
      </c>
      <c r="G102" s="53">
        <v>924200.93</v>
      </c>
      <c r="H102" s="66">
        <f t="shared" si="3"/>
        <v>0.92420093000000003</v>
      </c>
    </row>
    <row r="103" spans="2:9" x14ac:dyDescent="0.25">
      <c r="F103" s="64" t="s">
        <v>43</v>
      </c>
      <c r="G103" s="65">
        <v>809016.13</v>
      </c>
      <c r="H103" s="70">
        <f t="shared" si="3"/>
        <v>0.80901613000000006</v>
      </c>
      <c r="I103" s="66">
        <f>+H103+H101</f>
        <v>3.6496249000000001</v>
      </c>
    </row>
    <row r="104" spans="2:9" x14ac:dyDescent="0.25">
      <c r="F104" s="52" t="s">
        <v>58</v>
      </c>
      <c r="G104" s="53">
        <v>2333809</v>
      </c>
      <c r="H104" s="66">
        <f t="shared" si="3"/>
        <v>2.333809</v>
      </c>
      <c r="I104" s="66">
        <f>+H104+H102+H100+H99</f>
        <v>18.225125630000001</v>
      </c>
    </row>
    <row r="105" spans="2:9" x14ac:dyDescent="0.25">
      <c r="B105" s="56" t="s">
        <v>55</v>
      </c>
      <c r="C105" s="57">
        <v>12181149</v>
      </c>
      <c r="D105" s="57">
        <f t="shared" si="4"/>
        <v>12.181149</v>
      </c>
      <c r="F105" s="56" t="s">
        <v>71</v>
      </c>
      <c r="G105" s="57">
        <v>50568015.75</v>
      </c>
      <c r="H105" s="66">
        <f t="shared" si="3"/>
        <v>50.568015750000001</v>
      </c>
    </row>
    <row r="106" spans="2:9" x14ac:dyDescent="0.25">
      <c r="B106" s="52" t="s">
        <v>40</v>
      </c>
      <c r="C106" s="53">
        <v>2350426.2000000002</v>
      </c>
      <c r="D106" s="53">
        <f t="shared" si="4"/>
        <v>2.3504262000000002</v>
      </c>
      <c r="F106" s="52" t="s">
        <v>40</v>
      </c>
      <c r="G106" s="53">
        <v>12535606.51</v>
      </c>
      <c r="H106" s="66">
        <f t="shared" si="3"/>
        <v>12.535606509999999</v>
      </c>
    </row>
    <row r="107" spans="2:9" x14ac:dyDescent="0.25">
      <c r="B107" s="64" t="s">
        <v>41</v>
      </c>
      <c r="C107" s="65">
        <v>1042338.8</v>
      </c>
      <c r="D107" s="65">
        <f t="shared" si="4"/>
        <v>1.0423388</v>
      </c>
      <c r="F107" s="64" t="s">
        <v>41</v>
      </c>
      <c r="G107" s="65">
        <v>3117724.24</v>
      </c>
      <c r="H107" s="70">
        <f t="shared" si="3"/>
        <v>3.1177242400000003</v>
      </c>
    </row>
    <row r="108" spans="2:9" x14ac:dyDescent="0.25">
      <c r="B108" s="52" t="s">
        <v>58</v>
      </c>
      <c r="C108" s="53">
        <v>8788384</v>
      </c>
      <c r="D108" s="53">
        <f t="shared" si="4"/>
        <v>8.7883840000000006</v>
      </c>
      <c r="E108" s="67">
        <f>+D108+D106</f>
        <v>11.138810200000002</v>
      </c>
      <c r="F108" s="52" t="s">
        <v>58</v>
      </c>
      <c r="G108" s="53">
        <v>34914685</v>
      </c>
      <c r="H108" s="66">
        <f t="shared" si="3"/>
        <v>34.914684999999999</v>
      </c>
      <c r="I108" s="66">
        <f>+H108+H106</f>
        <v>47.45029151</v>
      </c>
    </row>
    <row r="109" spans="2:9" x14ac:dyDescent="0.25">
      <c r="B109" s="56" t="s">
        <v>56</v>
      </c>
      <c r="C109" s="57">
        <v>2648848.0299999998</v>
      </c>
      <c r="D109" s="57">
        <f t="shared" si="4"/>
        <v>2.6488480299999999</v>
      </c>
      <c r="F109" s="56" t="s">
        <v>72</v>
      </c>
      <c r="G109" s="57">
        <v>12462591.689999999</v>
      </c>
      <c r="H109" s="66">
        <f t="shared" si="3"/>
        <v>12.46259169</v>
      </c>
    </row>
    <row r="110" spans="2:9" x14ac:dyDescent="0.25">
      <c r="B110" s="52" t="s">
        <v>40</v>
      </c>
      <c r="C110" s="53">
        <v>1893635.31</v>
      </c>
      <c r="D110" s="53">
        <f t="shared" si="4"/>
        <v>1.8936353100000001</v>
      </c>
      <c r="F110" s="52" t="s">
        <v>40</v>
      </c>
      <c r="G110" s="53">
        <v>10099388.289999999</v>
      </c>
      <c r="H110" s="66">
        <f t="shared" si="3"/>
        <v>10.099388289999998</v>
      </c>
    </row>
    <row r="111" spans="2:9" x14ac:dyDescent="0.25">
      <c r="B111" s="64" t="s">
        <v>41</v>
      </c>
      <c r="C111" s="65">
        <v>755212.72</v>
      </c>
      <c r="D111" s="65">
        <f t="shared" si="4"/>
        <v>0.75521271999999995</v>
      </c>
      <c r="F111" s="64" t="s">
        <v>41</v>
      </c>
      <c r="G111" s="65">
        <v>2274930.4</v>
      </c>
      <c r="H111" s="70">
        <f t="shared" si="3"/>
        <v>2.2749303999999997</v>
      </c>
    </row>
    <row r="112" spans="2:9" x14ac:dyDescent="0.25">
      <c r="F112" s="52" t="s">
        <v>58</v>
      </c>
      <c r="G112" s="53">
        <v>88273</v>
      </c>
      <c r="H112" s="66">
        <f t="shared" si="3"/>
        <v>8.8273000000000004E-2</v>
      </c>
      <c r="I112" s="66">
        <f>+H112+H110</f>
        <v>10.187661289999998</v>
      </c>
    </row>
    <row r="115" spans="10:11" x14ac:dyDescent="0.25">
      <c r="J115" s="66"/>
      <c r="K115" s="66"/>
    </row>
    <row r="116" spans="10:11" x14ac:dyDescent="0.25">
      <c r="J116" s="66"/>
      <c r="K116" s="66"/>
    </row>
    <row r="117" spans="10:11" x14ac:dyDescent="0.25">
      <c r="J117" s="66"/>
      <c r="K117" s="66"/>
    </row>
    <row r="118" spans="10:11" x14ac:dyDescent="0.25">
      <c r="J118" s="66"/>
      <c r="K118" s="66"/>
    </row>
    <row r="119" spans="10:11" x14ac:dyDescent="0.25">
      <c r="J119" s="66"/>
      <c r="K119" s="66"/>
    </row>
    <row r="120" spans="10:11" x14ac:dyDescent="0.25">
      <c r="J120" s="66"/>
      <c r="K120" s="66"/>
    </row>
    <row r="121" spans="10:11" x14ac:dyDescent="0.25">
      <c r="J121" s="66"/>
      <c r="K121" s="66"/>
    </row>
    <row r="122" spans="10:11" x14ac:dyDescent="0.25">
      <c r="J122" s="66"/>
      <c r="K122" s="66"/>
    </row>
    <row r="123" spans="10:11" x14ac:dyDescent="0.25">
      <c r="J123" s="66"/>
      <c r="K123" s="66"/>
    </row>
  </sheetData>
  <autoFilter ref="B70:H112"/>
  <conditionalFormatting sqref="C2:D8">
    <cfRule type="cellIs" dxfId="32" priority="33" stopIfTrue="1" operator="equal">
      <formula>-0.000001</formula>
    </cfRule>
  </conditionalFormatting>
  <conditionalFormatting sqref="G61:G68">
    <cfRule type="cellIs" dxfId="31" priority="18" stopIfTrue="1" operator="equal">
      <formula>-0.000001</formula>
    </cfRule>
  </conditionalFormatting>
  <conditionalFormatting sqref="C14:D18">
    <cfRule type="cellIs" dxfId="30" priority="32" stopIfTrue="1" operator="equal">
      <formula>-0.000001</formula>
    </cfRule>
  </conditionalFormatting>
  <conditionalFormatting sqref="C21:D26">
    <cfRule type="cellIs" dxfId="29" priority="31" stopIfTrue="1" operator="equal">
      <formula>-0.000001</formula>
    </cfRule>
  </conditionalFormatting>
  <conditionalFormatting sqref="C29:D34">
    <cfRule type="cellIs" dxfId="28" priority="30" stopIfTrue="1" operator="equal">
      <formula>-0.000001</formula>
    </cfRule>
  </conditionalFormatting>
  <conditionalFormatting sqref="C37:D40">
    <cfRule type="cellIs" dxfId="27" priority="29" stopIfTrue="1" operator="equal">
      <formula>-0.000001</formula>
    </cfRule>
  </conditionalFormatting>
  <conditionalFormatting sqref="C45:D53">
    <cfRule type="cellIs" dxfId="26" priority="28" stopIfTrue="1" operator="equal">
      <formula>-0.000001</formula>
    </cfRule>
  </conditionalFormatting>
  <conditionalFormatting sqref="C54:D59">
    <cfRule type="cellIs" dxfId="25" priority="27" stopIfTrue="1" operator="equal">
      <formula>-0.000001</formula>
    </cfRule>
  </conditionalFormatting>
  <conditionalFormatting sqref="C61:D65">
    <cfRule type="cellIs" dxfId="24" priority="26" stopIfTrue="1" operator="equal">
      <formula>-0.000001</formula>
    </cfRule>
  </conditionalFormatting>
  <conditionalFormatting sqref="G2:G13">
    <cfRule type="cellIs" dxfId="23" priority="25" stopIfTrue="1" operator="equal">
      <formula>-0.000001</formula>
    </cfRule>
  </conditionalFormatting>
  <conditionalFormatting sqref="G14:G20">
    <cfRule type="cellIs" dxfId="22" priority="24" stopIfTrue="1" operator="equal">
      <formula>-0.000001</formula>
    </cfRule>
  </conditionalFormatting>
  <conditionalFormatting sqref="G21:G28">
    <cfRule type="cellIs" dxfId="21" priority="23" stopIfTrue="1" operator="equal">
      <formula>-0.000001</formula>
    </cfRule>
  </conditionalFormatting>
  <conditionalFormatting sqref="G29:G36">
    <cfRule type="cellIs" dxfId="20" priority="22" stopIfTrue="1" operator="equal">
      <formula>-0.000001</formula>
    </cfRule>
  </conditionalFormatting>
  <conditionalFormatting sqref="G37:G44">
    <cfRule type="cellIs" dxfId="19" priority="21" stopIfTrue="1" operator="equal">
      <formula>-0.000001</formula>
    </cfRule>
  </conditionalFormatting>
  <conditionalFormatting sqref="G45:G53">
    <cfRule type="cellIs" dxfId="18" priority="20" stopIfTrue="1" operator="equal">
      <formula>-0.000001</formula>
    </cfRule>
  </conditionalFormatting>
  <conditionalFormatting sqref="G54:G60">
    <cfRule type="cellIs" dxfId="17" priority="19" stopIfTrue="1" operator="equal">
      <formula>-0.000001</formula>
    </cfRule>
  </conditionalFormatting>
  <conditionalFormatting sqref="C105:D108">
    <cfRule type="cellIs" dxfId="16" priority="3" stopIfTrue="1" operator="equal">
      <formula>-0.000001</formula>
    </cfRule>
  </conditionalFormatting>
  <conditionalFormatting sqref="G71:G78">
    <cfRule type="cellIs" dxfId="15" priority="17" stopIfTrue="1" operator="equal">
      <formula>-0.000001</formula>
    </cfRule>
  </conditionalFormatting>
  <conditionalFormatting sqref="G79:G82">
    <cfRule type="cellIs" dxfId="14" priority="16" stopIfTrue="1" operator="equal">
      <formula>-0.000001</formula>
    </cfRule>
  </conditionalFormatting>
  <conditionalFormatting sqref="G83:G87">
    <cfRule type="cellIs" dxfId="13" priority="15" stopIfTrue="1" operator="equal">
      <formula>-0.000001</formula>
    </cfRule>
  </conditionalFormatting>
  <conditionalFormatting sqref="G88:G92">
    <cfRule type="cellIs" dxfId="12" priority="14" stopIfTrue="1" operator="equal">
      <formula>-0.000001</formula>
    </cfRule>
  </conditionalFormatting>
  <conditionalFormatting sqref="G93:G97">
    <cfRule type="cellIs" dxfId="11" priority="13" stopIfTrue="1" operator="equal">
      <formula>-0.000001</formula>
    </cfRule>
  </conditionalFormatting>
  <conditionalFormatting sqref="G98:G104">
    <cfRule type="cellIs" dxfId="10" priority="12" stopIfTrue="1" operator="equal">
      <formula>-0.000001</formula>
    </cfRule>
  </conditionalFormatting>
  <conditionalFormatting sqref="G105:G108">
    <cfRule type="cellIs" dxfId="9" priority="11" stopIfTrue="1" operator="equal">
      <formula>-0.000001</formula>
    </cfRule>
  </conditionalFormatting>
  <conditionalFormatting sqref="G109:G112">
    <cfRule type="cellIs" dxfId="8" priority="10" stopIfTrue="1" operator="equal">
      <formula>-0.000001</formula>
    </cfRule>
  </conditionalFormatting>
  <conditionalFormatting sqref="C71:D75">
    <cfRule type="cellIs" dxfId="7" priority="9" stopIfTrue="1" operator="equal">
      <formula>-0.000001</formula>
    </cfRule>
  </conditionalFormatting>
  <conditionalFormatting sqref="C79:D82">
    <cfRule type="cellIs" dxfId="6" priority="8" stopIfTrue="1" operator="equal">
      <formula>-0.000001</formula>
    </cfRule>
  </conditionalFormatting>
  <conditionalFormatting sqref="C83:D85">
    <cfRule type="cellIs" dxfId="5" priority="7" stopIfTrue="1" operator="equal">
      <formula>-0.000001</formula>
    </cfRule>
  </conditionalFormatting>
  <conditionalFormatting sqref="C88:D91">
    <cfRule type="cellIs" dxfId="4" priority="6" stopIfTrue="1" operator="equal">
      <formula>-0.000001</formula>
    </cfRule>
  </conditionalFormatting>
  <conditionalFormatting sqref="C93:D94">
    <cfRule type="cellIs" dxfId="3" priority="5" stopIfTrue="1" operator="equal">
      <formula>-0.000001</formula>
    </cfRule>
  </conditionalFormatting>
  <conditionalFormatting sqref="C98:D102">
    <cfRule type="cellIs" dxfId="2" priority="4" stopIfTrue="1" operator="equal">
      <formula>-0.000001</formula>
    </cfRule>
  </conditionalFormatting>
  <conditionalFormatting sqref="C109:D111">
    <cfRule type="cellIs" dxfId="1" priority="2" stopIfTrue="1" operator="equal">
      <formula>-0.000001</formula>
    </cfRule>
  </conditionalFormatting>
  <conditionalFormatting sqref="D9:D10">
    <cfRule type="cellIs" dxfId="0" priority="1" stopIfTrue="1" operator="equal">
      <formula>-0.000001</formula>
    </cfRule>
  </conditionalFormatting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6"/>
  <sheetViews>
    <sheetView workbookViewId="0">
      <selection activeCell="L8" sqref="L8"/>
    </sheetView>
  </sheetViews>
  <sheetFormatPr baseColWidth="10" defaultRowHeight="15" x14ac:dyDescent="0.25"/>
  <sheetData>
    <row r="2" spans="3:9" ht="15" customHeight="1" x14ac:dyDescent="0.25">
      <c r="C2" s="166" t="s">
        <v>97</v>
      </c>
      <c r="D2" s="166"/>
      <c r="E2" s="166"/>
      <c r="F2" s="166"/>
      <c r="G2" s="166"/>
      <c r="H2" s="166"/>
      <c r="I2" s="166"/>
    </row>
    <row r="3" spans="3:9" x14ac:dyDescent="0.25">
      <c r="C3" s="167"/>
      <c r="D3" s="167"/>
      <c r="E3" s="167"/>
      <c r="F3" s="167"/>
      <c r="G3" s="167"/>
      <c r="H3" s="167"/>
      <c r="I3" s="167"/>
    </row>
    <row r="4" spans="3:9" x14ac:dyDescent="0.25">
      <c r="C4" s="147" t="s">
        <v>88</v>
      </c>
      <c r="D4" s="149" t="s">
        <v>89</v>
      </c>
      <c r="E4" s="150"/>
      <c r="F4" s="149" t="s">
        <v>90</v>
      </c>
      <c r="G4" s="150"/>
      <c r="H4" s="149" t="s">
        <v>91</v>
      </c>
      <c r="I4" s="150"/>
    </row>
    <row r="5" spans="3:9" x14ac:dyDescent="0.25">
      <c r="C5" s="148"/>
      <c r="D5" s="30" t="s">
        <v>92</v>
      </c>
      <c r="E5" s="30" t="s">
        <v>93</v>
      </c>
      <c r="F5" s="30" t="s">
        <v>92</v>
      </c>
      <c r="G5" s="30" t="s">
        <v>93</v>
      </c>
      <c r="H5" s="30" t="s">
        <v>92</v>
      </c>
      <c r="I5" s="30" t="s">
        <v>93</v>
      </c>
    </row>
    <row r="6" spans="3:9" x14ac:dyDescent="0.25">
      <c r="C6" s="49" t="s">
        <v>94</v>
      </c>
      <c r="D6" s="58">
        <v>215.878638</v>
      </c>
      <c r="E6" s="50">
        <v>4.6383361933198787E-2</v>
      </c>
      <c r="F6" s="58">
        <v>501.19423799999998</v>
      </c>
      <c r="G6" s="50">
        <v>0.15625230312404351</v>
      </c>
      <c r="H6" s="58">
        <v>717.07287599999995</v>
      </c>
      <c r="I6" s="50">
        <v>0.12317566868893812</v>
      </c>
    </row>
    <row r="7" spans="3:9" x14ac:dyDescent="0.25">
      <c r="C7" s="49" t="s">
        <v>9</v>
      </c>
      <c r="D7" s="58">
        <v>17.214016000000001</v>
      </c>
      <c r="E7" s="50">
        <v>0.14373769607278161</v>
      </c>
      <c r="F7" s="58">
        <v>193.280777</v>
      </c>
      <c r="G7" s="50">
        <v>0.17120257127277588</v>
      </c>
      <c r="H7" s="58">
        <v>210.49479300000002</v>
      </c>
      <c r="I7" s="50">
        <v>0.16895652615977061</v>
      </c>
    </row>
    <row r="8" spans="3:9" x14ac:dyDescent="0.25">
      <c r="C8" s="49" t="s">
        <v>10</v>
      </c>
      <c r="D8" s="58">
        <v>47.174703000000001</v>
      </c>
      <c r="E8" s="50">
        <v>4.113770467192978E-2</v>
      </c>
      <c r="F8" s="58">
        <v>172.41567699999999</v>
      </c>
      <c r="G8" s="50">
        <v>0.13765829426288193</v>
      </c>
      <c r="H8" s="58">
        <v>219.59037999999998</v>
      </c>
      <c r="I8" s="50">
        <v>0.11692273131455032</v>
      </c>
    </row>
    <row r="9" spans="3:9" x14ac:dyDescent="0.25">
      <c r="C9" s="49" t="s">
        <v>11</v>
      </c>
      <c r="D9" s="58">
        <v>40.215716999999998</v>
      </c>
      <c r="E9" s="50">
        <v>3.6707116274962849E-2</v>
      </c>
      <c r="F9" s="58">
        <v>210.55346900000001</v>
      </c>
      <c r="G9" s="50">
        <v>0.14175546544901618</v>
      </c>
      <c r="H9" s="58">
        <v>250.76918599999999</v>
      </c>
      <c r="I9" s="50">
        <v>0.12490891923220582</v>
      </c>
    </row>
    <row r="10" spans="3:9" x14ac:dyDescent="0.25">
      <c r="C10" s="49" t="s">
        <v>4</v>
      </c>
      <c r="D10" s="58">
        <v>2.0288059999999999</v>
      </c>
      <c r="E10" s="50">
        <v>1.4737732439671414E-2</v>
      </c>
      <c r="F10" s="58">
        <v>97.516958000000002</v>
      </c>
      <c r="G10" s="50">
        <v>0.20519049620067106</v>
      </c>
      <c r="H10" s="58">
        <v>99.545764000000005</v>
      </c>
      <c r="I10" s="50">
        <v>0.20130894771172786</v>
      </c>
    </row>
    <row r="11" spans="3:9" x14ac:dyDescent="0.25">
      <c r="C11" s="49" t="s">
        <v>12</v>
      </c>
      <c r="D11" s="58">
        <v>34.778098</v>
      </c>
      <c r="E11" s="50">
        <v>5.1644054830140507E-2</v>
      </c>
      <c r="F11" s="58">
        <v>132.279956</v>
      </c>
      <c r="G11" s="50">
        <v>0.1362143936606692</v>
      </c>
      <c r="H11" s="58">
        <v>167.058054</v>
      </c>
      <c r="I11" s="50">
        <v>0.118608564661001</v>
      </c>
    </row>
    <row r="12" spans="3:9" x14ac:dyDescent="0.25">
      <c r="C12" s="49" t="s">
        <v>5</v>
      </c>
      <c r="D12" s="58">
        <v>24.557614000000001</v>
      </c>
      <c r="E12" s="50">
        <v>4.8409263212623184E-2</v>
      </c>
      <c r="F12" s="58">
        <v>192.539602</v>
      </c>
      <c r="G12" s="50">
        <v>0.11140859738559135</v>
      </c>
      <c r="H12" s="58">
        <v>217.097216</v>
      </c>
      <c r="I12" s="50">
        <v>0.10428223547555764</v>
      </c>
    </row>
    <row r="13" spans="3:9" x14ac:dyDescent="0.25">
      <c r="C13" s="49" t="s">
        <v>6</v>
      </c>
      <c r="D13" s="58">
        <v>11.665296</v>
      </c>
      <c r="E13" s="50">
        <v>0.35505185637809789</v>
      </c>
      <c r="F13" s="58">
        <v>50.704920000000001</v>
      </c>
      <c r="G13" s="50">
        <v>0.16851920878683962</v>
      </c>
      <c r="H13" s="58">
        <v>62.370215999999999</v>
      </c>
      <c r="I13" s="50">
        <v>0.20340699156789835</v>
      </c>
    </row>
    <row r="14" spans="3:9" x14ac:dyDescent="0.25">
      <c r="C14" s="71" t="s">
        <v>95</v>
      </c>
      <c r="D14" s="72">
        <v>393.51288799999998</v>
      </c>
      <c r="E14" s="74">
        <v>5.8602718495969562E-2</v>
      </c>
      <c r="F14" s="72">
        <v>1550.4855969999999</v>
      </c>
      <c r="G14" s="74">
        <v>0.15028051885863469</v>
      </c>
      <c r="H14" s="73">
        <v>1943.9984850000003</v>
      </c>
      <c r="I14" s="74">
        <v>0.13172268753079813</v>
      </c>
    </row>
    <row r="15" spans="3:9" x14ac:dyDescent="0.25">
      <c r="C15" s="140" t="s">
        <v>31</v>
      </c>
      <c r="D15" s="140"/>
      <c r="E15" s="140"/>
      <c r="F15" s="140"/>
      <c r="G15" s="140"/>
      <c r="H15" s="140"/>
      <c r="I15" s="140"/>
    </row>
    <row r="16" spans="3:9" x14ac:dyDescent="0.25">
      <c r="C16" s="129" t="s">
        <v>96</v>
      </c>
      <c r="D16" s="129"/>
      <c r="E16" s="129"/>
      <c r="F16" s="129"/>
      <c r="G16" s="129"/>
      <c r="H16" s="129"/>
      <c r="I16" s="129"/>
    </row>
  </sheetData>
  <mergeCells count="7">
    <mergeCell ref="C16:I16"/>
    <mergeCell ref="C2:I3"/>
    <mergeCell ref="C4:C5"/>
    <mergeCell ref="D4:E4"/>
    <mergeCell ref="F4:G4"/>
    <mergeCell ref="H4:I4"/>
    <mergeCell ref="C15:I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E16" sqref="E16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27" t="s"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2:15" x14ac:dyDescent="0.25"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</row>
    <row r="10" spans="2:15" x14ac:dyDescent="0.25"/>
    <row r="11" spans="2:15" x14ac:dyDescent="0.25">
      <c r="G11" s="9"/>
    </row>
    <row r="12" spans="2:15" x14ac:dyDescent="0.25">
      <c r="F12" s="9" t="s">
        <v>7</v>
      </c>
      <c r="G12" s="9"/>
      <c r="J12" s="2">
        <v>2</v>
      </c>
    </row>
    <row r="13" spans="2:15" x14ac:dyDescent="0.25">
      <c r="G13" s="9" t="s">
        <v>8</v>
      </c>
      <c r="J13" s="2">
        <v>3</v>
      </c>
    </row>
    <row r="14" spans="2:15" x14ac:dyDescent="0.25">
      <c r="G14" s="9" t="s">
        <v>9</v>
      </c>
      <c r="J14" s="2">
        <v>4</v>
      </c>
    </row>
    <row r="15" spans="2:15" x14ac:dyDescent="0.25">
      <c r="G15" s="9" t="s">
        <v>10</v>
      </c>
      <c r="J15" s="2">
        <v>5</v>
      </c>
    </row>
    <row r="16" spans="2:15" x14ac:dyDescent="0.25">
      <c r="G16" s="9" t="s">
        <v>11</v>
      </c>
      <c r="J16" s="2">
        <v>6</v>
      </c>
    </row>
    <row r="17" spans="7:10" x14ac:dyDescent="0.25">
      <c r="G17" s="9" t="s">
        <v>4</v>
      </c>
      <c r="J17" s="2"/>
    </row>
    <row r="18" spans="7:10" x14ac:dyDescent="0.25">
      <c r="G18" s="23" t="s">
        <v>12</v>
      </c>
      <c r="J18" s="2"/>
    </row>
    <row r="19" spans="7:10" x14ac:dyDescent="0.25">
      <c r="G19" s="9" t="s">
        <v>5</v>
      </c>
      <c r="J19" s="2"/>
    </row>
    <row r="20" spans="7:10" x14ac:dyDescent="0.25">
      <c r="G20" s="9" t="s">
        <v>6</v>
      </c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90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22" customWidth="1"/>
    <col min="20" max="20" width="13.85546875" style="22" customWidth="1"/>
    <col min="21" max="21" width="13.28515625" style="22" customWidth="1"/>
    <col min="22" max="22" width="12.85546875" style="22" customWidth="1"/>
    <col min="23" max="23" width="13.5703125" style="22" customWidth="1"/>
    <col min="24" max="24" width="1.7109375" style="10" customWidth="1"/>
    <col min="25" max="16384" width="11.42578125" style="3" hidden="1"/>
  </cols>
  <sheetData>
    <row r="1" spans="2:16" x14ac:dyDescent="0.25">
      <c r="B1" s="145" t="s">
        <v>37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1"/>
    </row>
    <row r="2" spans="2:16" x14ac:dyDescent="0.2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1"/>
    </row>
    <row r="3" spans="2:16" x14ac:dyDescent="0.25">
      <c r="B3" s="5" t="str">
        <f>+B6</f>
        <v>1. Macro Región Centro: Presupuesto y ejecución de Canon y otros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+B57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13" t="s">
        <v>98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x14ac:dyDescent="0.25">
      <c r="B7" s="16"/>
      <c r="C7" s="146" t="s">
        <v>97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7"/>
    </row>
    <row r="8" spans="2:16" x14ac:dyDescent="0.25">
      <c r="B8" s="1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7"/>
    </row>
    <row r="9" spans="2:16" x14ac:dyDescent="0.25"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2:16" x14ac:dyDescent="0.25">
      <c r="B10" s="16"/>
      <c r="C10" s="12"/>
      <c r="D10" s="12"/>
      <c r="E10" s="12"/>
      <c r="F10" s="147" t="s">
        <v>88</v>
      </c>
      <c r="G10" s="149" t="s">
        <v>89</v>
      </c>
      <c r="H10" s="150"/>
      <c r="I10" s="149" t="s">
        <v>90</v>
      </c>
      <c r="J10" s="150"/>
      <c r="K10" s="149" t="s">
        <v>91</v>
      </c>
      <c r="L10" s="150"/>
      <c r="M10" s="12"/>
      <c r="N10" s="12"/>
      <c r="O10" s="12"/>
      <c r="P10" s="17"/>
    </row>
    <row r="11" spans="2:16" x14ac:dyDescent="0.25">
      <c r="B11" s="16"/>
      <c r="C11" s="12"/>
      <c r="D11" s="12"/>
      <c r="E11" s="12"/>
      <c r="F11" s="148"/>
      <c r="G11" s="30" t="s">
        <v>92</v>
      </c>
      <c r="H11" s="30" t="s">
        <v>93</v>
      </c>
      <c r="I11" s="30" t="s">
        <v>92</v>
      </c>
      <c r="J11" s="30" t="s">
        <v>93</v>
      </c>
      <c r="K11" s="30" t="s">
        <v>92</v>
      </c>
      <c r="L11" s="30" t="s">
        <v>93</v>
      </c>
      <c r="M11" s="12"/>
      <c r="N11" s="12"/>
      <c r="O11" s="12"/>
      <c r="P11" s="17"/>
    </row>
    <row r="12" spans="2:16" x14ac:dyDescent="0.25">
      <c r="B12" s="16"/>
      <c r="C12" s="12"/>
      <c r="D12" s="12"/>
      <c r="E12" s="12"/>
      <c r="F12" s="49" t="s">
        <v>94</v>
      </c>
      <c r="G12" s="58">
        <f>+Áncash!D21</f>
        <v>215.878638</v>
      </c>
      <c r="H12" s="50">
        <f>+Áncash!J21</f>
        <v>4.6383361933198787E-2</v>
      </c>
      <c r="I12" s="58">
        <f>+Áncash!E21</f>
        <v>501.19423799999998</v>
      </c>
      <c r="J12" s="50">
        <f>+Áncash!K21</f>
        <v>0.15625230312404351</v>
      </c>
      <c r="K12" s="58">
        <f>+I12+G12</f>
        <v>717.07287599999995</v>
      </c>
      <c r="L12" s="50">
        <f>+Áncash!L21</f>
        <v>0.12317566868893812</v>
      </c>
      <c r="M12" s="12"/>
      <c r="N12" s="12"/>
      <c r="O12" s="12"/>
      <c r="P12" s="17"/>
    </row>
    <row r="13" spans="2:16" x14ac:dyDescent="0.25">
      <c r="B13" s="16"/>
      <c r="C13" s="12"/>
      <c r="D13" s="12"/>
      <c r="E13" s="12"/>
      <c r="F13" s="49" t="s">
        <v>9</v>
      </c>
      <c r="G13" s="58">
        <f>+Apurímac!D21</f>
        <v>17.214016000000001</v>
      </c>
      <c r="H13" s="50">
        <f>+Apurímac!J21</f>
        <v>0.14373769607278161</v>
      </c>
      <c r="I13" s="58">
        <f>+Apurímac!E21</f>
        <v>193.280777</v>
      </c>
      <c r="J13" s="50">
        <f>+Apurímac!K21</f>
        <v>0.17120257127277588</v>
      </c>
      <c r="K13" s="58">
        <f t="shared" ref="K13:K19" si="0">+I13+G13</f>
        <v>210.49479300000002</v>
      </c>
      <c r="L13" s="50">
        <f>+Apurímac!L21</f>
        <v>0.16895652615977061</v>
      </c>
      <c r="M13" s="12"/>
      <c r="N13" s="12"/>
      <c r="O13" s="12"/>
      <c r="P13" s="17"/>
    </row>
    <row r="14" spans="2:16" x14ac:dyDescent="0.25">
      <c r="B14" s="16"/>
      <c r="C14" s="12"/>
      <c r="D14" s="12"/>
      <c r="E14" s="12"/>
      <c r="F14" s="49" t="s">
        <v>10</v>
      </c>
      <c r="G14" s="58">
        <f>+Ayacucho!D21</f>
        <v>47.174703000000001</v>
      </c>
      <c r="H14" s="50">
        <f>+Ayacucho!J21</f>
        <v>4.113770467192978E-2</v>
      </c>
      <c r="I14" s="58">
        <f>+Ayacucho!E21</f>
        <v>172.41567699999999</v>
      </c>
      <c r="J14" s="50">
        <f>+Ayacucho!K21</f>
        <v>0.13765829426288193</v>
      </c>
      <c r="K14" s="58">
        <f t="shared" si="0"/>
        <v>219.59037999999998</v>
      </c>
      <c r="L14" s="50">
        <f>+Ayacucho!L21</f>
        <v>0.11692273131455032</v>
      </c>
      <c r="M14" s="12"/>
      <c r="N14" s="12"/>
      <c r="O14" s="12"/>
      <c r="P14" s="17"/>
    </row>
    <row r="15" spans="2:16" x14ac:dyDescent="0.25">
      <c r="B15" s="16"/>
      <c r="C15" s="12"/>
      <c r="D15" s="12"/>
      <c r="E15" s="12"/>
      <c r="F15" s="49" t="s">
        <v>11</v>
      </c>
      <c r="G15" s="58">
        <f>+Huancavelica!D21</f>
        <v>40.215716999999998</v>
      </c>
      <c r="H15" s="50">
        <f>+Huancavelica!J21</f>
        <v>3.6707116274962849E-2</v>
      </c>
      <c r="I15" s="58">
        <f>+Huancavelica!E21</f>
        <v>210.55346900000001</v>
      </c>
      <c r="J15" s="50">
        <f>+Huancavelica!K21</f>
        <v>0.14175546544901618</v>
      </c>
      <c r="K15" s="58">
        <f t="shared" si="0"/>
        <v>250.76918599999999</v>
      </c>
      <c r="L15" s="50">
        <f>+Huancavelica!L21</f>
        <v>0.12490891923220582</v>
      </c>
      <c r="M15" s="12"/>
      <c r="N15" s="12"/>
      <c r="O15" s="12"/>
      <c r="P15" s="17"/>
    </row>
    <row r="16" spans="2:16" x14ac:dyDescent="0.25">
      <c r="B16" s="16"/>
      <c r="C16" s="12"/>
      <c r="D16" s="12"/>
      <c r="E16" s="12"/>
      <c r="F16" s="49" t="s">
        <v>4</v>
      </c>
      <c r="G16" s="58">
        <f>+Huánuco!D21</f>
        <v>2.0288059999999999</v>
      </c>
      <c r="H16" s="50">
        <f>+Huánuco!J21</f>
        <v>1.4737732439671414E-2</v>
      </c>
      <c r="I16" s="58">
        <f>+Huánuco!E21</f>
        <v>97.516958000000002</v>
      </c>
      <c r="J16" s="50">
        <f>+Huánuco!K21</f>
        <v>0.20519049620067106</v>
      </c>
      <c r="K16" s="58">
        <f t="shared" si="0"/>
        <v>99.545764000000005</v>
      </c>
      <c r="L16" s="50">
        <f>+Huánuco!L21</f>
        <v>0.20130894771172786</v>
      </c>
      <c r="M16" s="12"/>
      <c r="N16" s="12"/>
      <c r="O16" s="12"/>
      <c r="P16" s="17"/>
    </row>
    <row r="17" spans="2:16" x14ac:dyDescent="0.25">
      <c r="B17" s="16"/>
      <c r="C17" s="12"/>
      <c r="D17" s="12"/>
      <c r="E17" s="12"/>
      <c r="F17" s="49" t="s">
        <v>12</v>
      </c>
      <c r="G17" s="58">
        <f>+Ica!D21</f>
        <v>34.778098</v>
      </c>
      <c r="H17" s="50">
        <f>+Ica!J21</f>
        <v>5.1644054830140507E-2</v>
      </c>
      <c r="I17" s="58">
        <f>+Ica!E21</f>
        <v>132.279956</v>
      </c>
      <c r="J17" s="50">
        <f>+Ica!K21</f>
        <v>0.1362143936606692</v>
      </c>
      <c r="K17" s="58">
        <f t="shared" si="0"/>
        <v>167.058054</v>
      </c>
      <c r="L17" s="50">
        <f>+Ica!L21</f>
        <v>0.118608564661001</v>
      </c>
      <c r="M17" s="12"/>
      <c r="N17" s="12"/>
      <c r="O17" s="12"/>
      <c r="P17" s="17"/>
    </row>
    <row r="18" spans="2:16" x14ac:dyDescent="0.25">
      <c r="B18" s="16"/>
      <c r="C18" s="12"/>
      <c r="D18" s="12"/>
      <c r="E18" s="12"/>
      <c r="F18" s="49" t="s">
        <v>5</v>
      </c>
      <c r="G18" s="58">
        <f>+Junín!D21</f>
        <v>24.557614000000001</v>
      </c>
      <c r="H18" s="50">
        <f>+Junín!J21</f>
        <v>4.8409263212623184E-2</v>
      </c>
      <c r="I18" s="58">
        <f>+Junín!E21</f>
        <v>192.539602</v>
      </c>
      <c r="J18" s="50">
        <f>+Junín!K21</f>
        <v>0.11140859738559135</v>
      </c>
      <c r="K18" s="58">
        <f t="shared" si="0"/>
        <v>217.097216</v>
      </c>
      <c r="L18" s="50">
        <f>+Junín!L21</f>
        <v>0.10428223547555764</v>
      </c>
      <c r="M18" s="12"/>
      <c r="N18" s="12"/>
      <c r="O18" s="12"/>
      <c r="P18" s="17"/>
    </row>
    <row r="19" spans="2:16" x14ac:dyDescent="0.25">
      <c r="B19" s="16"/>
      <c r="C19" s="12"/>
      <c r="D19" s="12"/>
      <c r="E19" s="12"/>
      <c r="F19" s="49" t="s">
        <v>6</v>
      </c>
      <c r="G19" s="58">
        <f>+Pasco!D21</f>
        <v>11.665296</v>
      </c>
      <c r="H19" s="50">
        <f>+Pasco!J21</f>
        <v>0.35505185637809789</v>
      </c>
      <c r="I19" s="58">
        <f>+Pasco!E21</f>
        <v>50.704920000000001</v>
      </c>
      <c r="J19" s="50">
        <f>+Pasco!K21</f>
        <v>0.16851920878683962</v>
      </c>
      <c r="K19" s="58">
        <f t="shared" si="0"/>
        <v>62.370215999999999</v>
      </c>
      <c r="L19" s="50">
        <f>+Pasco!L21</f>
        <v>0.20340699156789835</v>
      </c>
      <c r="M19" s="12"/>
      <c r="N19" s="12"/>
      <c r="O19" s="12"/>
      <c r="P19" s="17"/>
    </row>
    <row r="20" spans="2:16" x14ac:dyDescent="0.25">
      <c r="B20" s="16"/>
      <c r="C20" s="12"/>
      <c r="D20" s="12"/>
      <c r="E20" s="12"/>
      <c r="F20" s="71" t="s">
        <v>95</v>
      </c>
      <c r="G20" s="72">
        <f>SUM(G12:G19)</f>
        <v>393.51288799999998</v>
      </c>
      <c r="H20" s="74">
        <f>+(H12*G12+H13*G13+H14*G14+H15*G15+H16*G16+H17*G17+H18*G18+H19*G19)/G20</f>
        <v>5.8602718495969562E-2</v>
      </c>
      <c r="I20" s="72">
        <f>SUM(I12:I19)</f>
        <v>1550.4855969999999</v>
      </c>
      <c r="J20" s="74">
        <f>+(J12*I12+J13*I13+J14*I14+J15*I15+J16*I16+J17*I17+J18*I18+J19*I19)/I20</f>
        <v>0.15028051885863469</v>
      </c>
      <c r="K20" s="73">
        <f>SUM(K12:K19)</f>
        <v>1943.9984850000003</v>
      </c>
      <c r="L20" s="74">
        <f>+(L12*K12+L13*K13+L14*K14+L15*K15+L16*K16+L17*K17+L18*K18+L19*K19)/K20</f>
        <v>0.13172268753079813</v>
      </c>
      <c r="M20" s="12"/>
      <c r="N20" s="12"/>
      <c r="O20" s="12"/>
      <c r="P20" s="17"/>
    </row>
    <row r="21" spans="2:16" x14ac:dyDescent="0.25">
      <c r="B21" s="16"/>
      <c r="C21" s="12"/>
      <c r="D21" s="12"/>
      <c r="E21" s="12"/>
      <c r="F21" s="140" t="s">
        <v>31</v>
      </c>
      <c r="G21" s="140"/>
      <c r="H21" s="140"/>
      <c r="I21" s="140"/>
      <c r="J21" s="140"/>
      <c r="K21" s="140"/>
      <c r="L21" s="140"/>
      <c r="M21" s="12"/>
      <c r="N21" s="12"/>
      <c r="O21" s="12"/>
      <c r="P21" s="17"/>
    </row>
    <row r="22" spans="2:16" x14ac:dyDescent="0.25">
      <c r="B22" s="16"/>
      <c r="C22" s="12"/>
      <c r="D22" s="12"/>
      <c r="E22" s="12"/>
      <c r="F22" s="129" t="s">
        <v>96</v>
      </c>
      <c r="G22" s="129"/>
      <c r="H22" s="129"/>
      <c r="I22" s="129"/>
      <c r="J22" s="129"/>
      <c r="K22" s="129"/>
      <c r="L22" s="129"/>
      <c r="M22" s="12"/>
      <c r="N22" s="12"/>
      <c r="O22" s="12"/>
      <c r="P22" s="17"/>
    </row>
    <row r="23" spans="2:16" x14ac:dyDescent="0.25">
      <c r="B23" s="16"/>
      <c r="C23" s="12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12"/>
      <c r="P23" s="17"/>
    </row>
    <row r="24" spans="2:16" x14ac:dyDescent="0.25">
      <c r="B24" s="16"/>
      <c r="C24" s="75"/>
      <c r="D24" s="142" t="s">
        <v>2</v>
      </c>
      <c r="E24" s="142"/>
      <c r="F24" s="141" t="s">
        <v>18</v>
      </c>
      <c r="G24" s="141"/>
      <c r="H24" s="141"/>
      <c r="I24" s="141" t="s">
        <v>19</v>
      </c>
      <c r="J24" s="141"/>
      <c r="K24" s="141"/>
      <c r="L24" s="142" t="s">
        <v>20</v>
      </c>
      <c r="M24" s="142" t="s">
        <v>99</v>
      </c>
      <c r="N24" s="143" t="s">
        <v>22</v>
      </c>
      <c r="O24" s="12"/>
      <c r="P24" s="17"/>
    </row>
    <row r="25" spans="2:16" x14ac:dyDescent="0.25">
      <c r="B25" s="16"/>
      <c r="C25" s="75"/>
      <c r="D25" s="142"/>
      <c r="E25" s="142"/>
      <c r="F25" s="80" t="s">
        <v>23</v>
      </c>
      <c r="G25" s="80" t="s">
        <v>24</v>
      </c>
      <c r="H25" s="80" t="s">
        <v>1</v>
      </c>
      <c r="I25" s="80" t="s">
        <v>23</v>
      </c>
      <c r="J25" s="80" t="s">
        <v>24</v>
      </c>
      <c r="K25" s="80" t="s">
        <v>1</v>
      </c>
      <c r="L25" s="142"/>
      <c r="M25" s="142"/>
      <c r="N25" s="143"/>
      <c r="O25" s="12"/>
      <c r="P25" s="17"/>
    </row>
    <row r="26" spans="2:16" x14ac:dyDescent="0.25">
      <c r="B26" s="16"/>
      <c r="C26" s="75"/>
      <c r="D26" s="137">
        <v>2009</v>
      </c>
      <c r="E26" s="137"/>
      <c r="F26" s="76">
        <f>+Áncash!D13+Apurímac!D13+Ayacucho!D13+Huancavelica!D13+Huánuco!D13+Ica!D13+Junín!D13+Pasco!D13</f>
        <v>1291.699748</v>
      </c>
      <c r="G26" s="76">
        <f>+Áncash!E13+Apurímac!E13+Ayacucho!E13+Huancavelica!E13+Huánuco!E13+Ica!E13+Junín!E13+Pasco!E13</f>
        <v>3569.5488049999999</v>
      </c>
      <c r="H26" s="77">
        <f>+G26+F26</f>
        <v>4861.2485529999994</v>
      </c>
      <c r="I26" s="76">
        <f>+Áncash!G13+Apurímac!G13+Ayacucho!G13+Huancavelica!G13+Huánuco!G13+Ica!G13+Junín!G13+Pasco!G13</f>
        <v>602.42665</v>
      </c>
      <c r="J26" s="76">
        <f>+Áncash!H13+Apurímac!H13+Ayacucho!H13+Huancavelica!H13+Huánuco!H13+Ica!H13+Junín!H13+Pasco!H13</f>
        <v>1669.6676689999999</v>
      </c>
      <c r="K26" s="77">
        <f t="shared" ref="K26:K34" si="1">+J26+I26</f>
        <v>2272.0943189999998</v>
      </c>
      <c r="L26" s="78">
        <f>+I26/F26</f>
        <v>0.46638288110899284</v>
      </c>
      <c r="M26" s="78">
        <f t="shared" ref="M26:N26" si="2">+J26/G26</f>
        <v>0.46775314198288431</v>
      </c>
      <c r="N26" s="79">
        <f t="shared" si="2"/>
        <v>0.4673890450628847</v>
      </c>
      <c r="O26" s="12"/>
      <c r="P26" s="17"/>
    </row>
    <row r="27" spans="2:16" x14ac:dyDescent="0.25">
      <c r="B27" s="16"/>
      <c r="C27" s="75"/>
      <c r="D27" s="137">
        <v>2010</v>
      </c>
      <c r="E27" s="137"/>
      <c r="F27" s="76">
        <f>+Áncash!D14+Apurímac!D14+Ayacucho!D14+Huancavelica!D14+Huánuco!D14+Ica!D14+Junín!D14+Pasco!D14</f>
        <v>1503.1224689999999</v>
      </c>
      <c r="G27" s="76">
        <f>+Áncash!E14+Apurímac!E14+Ayacucho!E14+Huancavelica!E14+Huánuco!E14+Ica!E14+Junín!E14+Pasco!E14</f>
        <v>3262.5098989999997</v>
      </c>
      <c r="H27" s="77">
        <f t="shared" ref="H27:H34" si="3">+G27+F27</f>
        <v>4765.6323679999996</v>
      </c>
      <c r="I27" s="76">
        <f>+Áncash!G14+Apurímac!G14+Ayacucho!G14+Huancavelica!G14+Huánuco!G14+Ica!G14+Junín!G14+Pasco!G14</f>
        <v>788.43027600000005</v>
      </c>
      <c r="J27" s="76">
        <f>+Áncash!H14+Apurímac!H14+Ayacucho!H14+Huancavelica!H14+Huánuco!H14+Ica!H14+Junín!H14+Pasco!H14</f>
        <v>2250.5535180000002</v>
      </c>
      <c r="K27" s="77">
        <f t="shared" si="1"/>
        <v>3038.9837940000002</v>
      </c>
      <c r="L27" s="78">
        <f t="shared" ref="L27:L34" si="4">+I27/F27</f>
        <v>0.5245283017587572</v>
      </c>
      <c r="M27" s="78">
        <f t="shared" ref="M27:M34" si="5">+J27/G27</f>
        <v>0.68982274005967714</v>
      </c>
      <c r="N27" s="79">
        <f t="shared" ref="N27:N34" si="6">+K27/H27</f>
        <v>0.63768741676466645</v>
      </c>
      <c r="O27" s="12"/>
      <c r="P27" s="17"/>
    </row>
    <row r="28" spans="2:16" x14ac:dyDescent="0.25">
      <c r="B28" s="16"/>
      <c r="C28" s="75"/>
      <c r="D28" s="137">
        <v>2011</v>
      </c>
      <c r="E28" s="137"/>
      <c r="F28" s="76">
        <f>+Áncash!D15+Apurímac!D15+Ayacucho!D15+Huancavelica!D15+Huánuco!D15+Ica!D15+Junín!D15+Pasco!D15</f>
        <v>1313.074615</v>
      </c>
      <c r="G28" s="76">
        <f>+Áncash!E15+Apurímac!E15+Ayacucho!E15+Huancavelica!E15+Huánuco!E15+Ica!E15+Junín!E15+Pasco!E15</f>
        <v>2878.1432199999999</v>
      </c>
      <c r="H28" s="77">
        <f t="shared" si="3"/>
        <v>4191.2178349999995</v>
      </c>
      <c r="I28" s="76">
        <f>+Áncash!G15+Apurímac!G15+Ayacucho!G15+Huancavelica!G15+Huánuco!G15+Ica!G15+Junín!G15+Pasco!G15</f>
        <v>727.81948499999999</v>
      </c>
      <c r="J28" s="76">
        <f>+Áncash!H15+Apurímac!H15+Ayacucho!H15+Huancavelica!H15+Huánuco!H15+Ica!H15+Junín!H15+Pasco!H15</f>
        <v>1529.7423480000002</v>
      </c>
      <c r="K28" s="77">
        <f t="shared" si="1"/>
        <v>2257.5618330000002</v>
      </c>
      <c r="L28" s="78">
        <f t="shared" si="4"/>
        <v>0.55428646375895396</v>
      </c>
      <c r="M28" s="78">
        <f t="shared" si="5"/>
        <v>0.53150320573692655</v>
      </c>
      <c r="N28" s="79">
        <f t="shared" si="6"/>
        <v>0.5386410160186772</v>
      </c>
      <c r="O28" s="12"/>
      <c r="P28" s="17"/>
    </row>
    <row r="29" spans="2:16" x14ac:dyDescent="0.25">
      <c r="B29" s="16"/>
      <c r="C29" s="75"/>
      <c r="D29" s="137">
        <v>2012</v>
      </c>
      <c r="E29" s="137"/>
      <c r="F29" s="76">
        <f>+Áncash!D16+Apurímac!D16+Ayacucho!D16+Huancavelica!D16+Huánuco!D16+Ica!D16+Junín!D16+Pasco!D16</f>
        <v>1218.4528949999999</v>
      </c>
      <c r="G29" s="76">
        <f>+Áncash!E16+Apurímac!E16+Ayacucho!E16+Huancavelica!E16+Huánuco!E16+Ica!E16+Junín!E16+Pasco!E16</f>
        <v>3785.5089200000002</v>
      </c>
      <c r="H29" s="77">
        <f t="shared" si="3"/>
        <v>5003.9618150000006</v>
      </c>
      <c r="I29" s="76">
        <f>+Áncash!G16+Apurímac!G16+Ayacucho!G16+Huancavelica!G16+Huánuco!G16+Ica!G16+Junín!G16+Pasco!G16</f>
        <v>949.43484599999999</v>
      </c>
      <c r="J29" s="76">
        <f>+Áncash!H16+Apurímac!H16+Ayacucho!H16+Huancavelica!H16+Huánuco!H16+Ica!H16+Junín!H16+Pasco!H16</f>
        <v>2241.802013</v>
      </c>
      <c r="K29" s="77">
        <f t="shared" si="1"/>
        <v>3191.2368590000001</v>
      </c>
      <c r="L29" s="78">
        <f t="shared" si="4"/>
        <v>0.77921341883306872</v>
      </c>
      <c r="M29" s="78">
        <f t="shared" si="5"/>
        <v>0.59220624237757702</v>
      </c>
      <c r="N29" s="79">
        <f t="shared" si="6"/>
        <v>0.63774204859714734</v>
      </c>
      <c r="O29" s="12"/>
      <c r="P29" s="17"/>
    </row>
    <row r="30" spans="2:16" x14ac:dyDescent="0.25">
      <c r="B30" s="16"/>
      <c r="C30" s="75"/>
      <c r="D30" s="137">
        <v>2013</v>
      </c>
      <c r="E30" s="137"/>
      <c r="F30" s="76">
        <f>+Áncash!D17+Apurímac!D17+Ayacucho!D17+Huancavelica!D17+Huánuco!D17+Ica!D17+Junín!D17+Pasco!D17</f>
        <v>823.95724999999993</v>
      </c>
      <c r="G30" s="76">
        <f>+Áncash!E17+Apurímac!E17+Ayacucho!E17+Huancavelica!E17+Huánuco!E17+Ica!E17+Junín!E17+Pasco!E17</f>
        <v>3868.6249429999989</v>
      </c>
      <c r="H30" s="77">
        <f t="shared" si="3"/>
        <v>4692.5821929999984</v>
      </c>
      <c r="I30" s="76">
        <f>+Áncash!G17+Apurímac!G17+Ayacucho!G17+Huancavelica!G17+Huánuco!G17+Ica!G17+Junín!G17+Pasco!G17</f>
        <v>620.66822999999999</v>
      </c>
      <c r="J30" s="76">
        <f>+Áncash!H17+Apurímac!H17+Ayacucho!H17+Huancavelica!H17+Huánuco!H17+Ica!H17+Junín!H17+Pasco!H17</f>
        <v>2353.750759</v>
      </c>
      <c r="K30" s="77">
        <f t="shared" si="1"/>
        <v>2974.4189889999998</v>
      </c>
      <c r="L30" s="78">
        <f t="shared" si="4"/>
        <v>0.75327722403073705</v>
      </c>
      <c r="M30" s="78">
        <f t="shared" si="5"/>
        <v>0.60842050952986393</v>
      </c>
      <c r="N30" s="79">
        <f t="shared" si="6"/>
        <v>0.63385549078649905</v>
      </c>
      <c r="O30" s="12"/>
      <c r="P30" s="17"/>
    </row>
    <row r="31" spans="2:16" x14ac:dyDescent="0.25">
      <c r="B31" s="16"/>
      <c r="C31" s="75"/>
      <c r="D31" s="137">
        <v>2014</v>
      </c>
      <c r="E31" s="137"/>
      <c r="F31" s="76">
        <f>+Áncash!D18+Apurímac!D18+Ayacucho!D18+Huancavelica!D18+Huánuco!D18+Ica!D18+Junín!D18+Pasco!D18</f>
        <v>534.02514399999995</v>
      </c>
      <c r="G31" s="76">
        <f>+Áncash!E18+Apurímac!E18+Ayacucho!E18+Huancavelica!E18+Huánuco!E18+Ica!E18+Junín!E18+Pasco!E18</f>
        <v>3517.5577369999996</v>
      </c>
      <c r="H31" s="77">
        <f t="shared" si="3"/>
        <v>4051.5828809999994</v>
      </c>
      <c r="I31" s="76">
        <f>+Áncash!G18+Apurímac!G18+Ayacucho!G18+Huancavelica!G18+Huánuco!G18+Ica!G18+Junín!G18+Pasco!G18</f>
        <v>329.73357099999998</v>
      </c>
      <c r="J31" s="76">
        <f>+Áncash!H18+Apurímac!H18+Ayacucho!H18+Huancavelica!H18+Huánuco!H18+Ica!H18+Junín!H18+Pasco!H18</f>
        <v>2451.8321200000005</v>
      </c>
      <c r="K31" s="77">
        <f t="shared" si="1"/>
        <v>2781.5656910000007</v>
      </c>
      <c r="L31" s="78">
        <f t="shared" si="4"/>
        <v>0.61744952406211051</v>
      </c>
      <c r="M31" s="78">
        <f t="shared" si="5"/>
        <v>0.69702683035164081</v>
      </c>
      <c r="N31" s="79">
        <f t="shared" si="6"/>
        <v>0.68653802049668622</v>
      </c>
      <c r="O31" s="12"/>
      <c r="P31" s="17"/>
    </row>
    <row r="32" spans="2:16" x14ac:dyDescent="0.25">
      <c r="B32" s="16"/>
      <c r="C32" s="75"/>
      <c r="D32" s="137">
        <v>2015</v>
      </c>
      <c r="E32" s="137"/>
      <c r="F32" s="76">
        <f>+Áncash!D19+Apurímac!D19+Ayacucho!D19+Huancavelica!D19+Huánuco!D19+Ica!D19+Junín!D19+Pasco!D19</f>
        <v>536.54412300000001</v>
      </c>
      <c r="G32" s="76">
        <f>+Áncash!E19+Apurímac!E19+Ayacucho!E19+Huancavelica!E19+Huánuco!E19+Ica!E19+Junín!E19+Pasco!E19</f>
        <v>2385.7754420000001</v>
      </c>
      <c r="H32" s="77">
        <f t="shared" si="3"/>
        <v>2922.3195650000002</v>
      </c>
      <c r="I32" s="76">
        <f>+Áncash!G19+Apurímac!G19+Ayacucho!G19+Huancavelica!G19+Huánuco!G19+Ica!G19+Junín!G19+Pasco!G19</f>
        <v>283.66555199999999</v>
      </c>
      <c r="J32" s="76">
        <f>+Áncash!H19+Apurímac!H19+Ayacucho!H19+Huancavelica!H19+Huánuco!H19+Ica!H19+Junín!H19+Pasco!H19</f>
        <v>1421.4720950000001</v>
      </c>
      <c r="K32" s="77">
        <f t="shared" si="1"/>
        <v>1705.137647</v>
      </c>
      <c r="L32" s="78">
        <f t="shared" si="4"/>
        <v>0.52869007382641664</v>
      </c>
      <c r="M32" s="78">
        <f t="shared" si="5"/>
        <v>0.5958113533972742</v>
      </c>
      <c r="N32" s="79">
        <f t="shared" si="6"/>
        <v>0.58348774289508609</v>
      </c>
      <c r="O32" s="12"/>
      <c r="P32" s="17"/>
    </row>
    <row r="33" spans="2:16" x14ac:dyDescent="0.25">
      <c r="B33" s="16"/>
      <c r="C33" s="75"/>
      <c r="D33" s="137">
        <v>2016</v>
      </c>
      <c r="E33" s="137"/>
      <c r="F33" s="76">
        <f>+Áncash!D20+Apurímac!D20+Ayacucho!D20+Huancavelica!D20+Huánuco!D20+Ica!D20+Junín!D20+Pasco!D20</f>
        <v>516.18473900000004</v>
      </c>
      <c r="G33" s="76">
        <f>+Áncash!E20+Apurímac!E20+Ayacucho!E20+Huancavelica!E20+Huánuco!E20+Ica!E20+Junín!E20+Pasco!E20</f>
        <v>2284.6020860000003</v>
      </c>
      <c r="H33" s="77">
        <f t="shared" si="3"/>
        <v>2800.7868250000001</v>
      </c>
      <c r="I33" s="76">
        <f>+Áncash!G20+Apurímac!G20+Ayacucho!G20+Huancavelica!G20+Huánuco!G20+Ica!G20+Junín!G20+Pasco!G20</f>
        <v>275.33472699999999</v>
      </c>
      <c r="J33" s="76">
        <f>+Áncash!H20+Apurímac!H20+Ayacucho!H20+Huancavelica!H20+Huánuco!H20+Ica!H20+Junín!H20+Pasco!H20</f>
        <v>1457.4254570000001</v>
      </c>
      <c r="K33" s="77">
        <f t="shared" si="1"/>
        <v>1732.760184</v>
      </c>
      <c r="L33" s="78">
        <f t="shared" si="4"/>
        <v>0.53340346236001368</v>
      </c>
      <c r="M33" s="78">
        <f t="shared" si="5"/>
        <v>0.63793404809138388</v>
      </c>
      <c r="N33" s="79">
        <f t="shared" si="6"/>
        <v>0.61866907132426974</v>
      </c>
      <c r="O33" s="12"/>
      <c r="P33" s="17"/>
    </row>
    <row r="34" spans="2:16" ht="15.75" thickBot="1" x14ac:dyDescent="0.3">
      <c r="B34" s="16"/>
      <c r="C34" s="75"/>
      <c r="D34" s="144" t="s">
        <v>25</v>
      </c>
      <c r="E34" s="144"/>
      <c r="F34" s="81">
        <f>+Áncash!D21+Apurímac!D21+Ayacucho!D21+Huancavelica!D21+Huánuco!D21+Ica!D21+Junín!D21+Pasco!D21</f>
        <v>393.51288799999998</v>
      </c>
      <c r="G34" s="81">
        <f>+Áncash!E21+Apurímac!E21+Ayacucho!E21+Huancavelica!E21+Huánuco!E21+Ica!E21+Junín!E21+Pasco!E21</f>
        <v>1550.4855969999999</v>
      </c>
      <c r="H34" s="82">
        <f t="shared" si="3"/>
        <v>1943.9984849999998</v>
      </c>
      <c r="I34" s="81">
        <f>+Áncash!G21+Apurímac!G21+Ayacucho!G21+Huancavelica!G21+Huánuco!G21+Ica!G21+Junín!G21+Pasco!G21</f>
        <v>23.060924999999997</v>
      </c>
      <c r="J34" s="81">
        <f>+Áncash!H21+Apurímac!H21+Ayacucho!H21+Huancavelica!H21+Huánuco!H21+Ica!H21+Junín!H21+Pasco!H21</f>
        <v>233.00777999999997</v>
      </c>
      <c r="K34" s="82">
        <f t="shared" si="1"/>
        <v>256.06870499999997</v>
      </c>
      <c r="L34" s="83">
        <f t="shared" si="4"/>
        <v>5.8602718495969562E-2</v>
      </c>
      <c r="M34" s="83">
        <f t="shared" si="5"/>
        <v>0.15028051885863469</v>
      </c>
      <c r="N34" s="84">
        <f t="shared" si="6"/>
        <v>0.13172268753079813</v>
      </c>
      <c r="O34" s="12"/>
      <c r="P34" s="17"/>
    </row>
    <row r="35" spans="2:16" ht="15.75" thickTop="1" x14ac:dyDescent="0.25">
      <c r="B35" s="16"/>
      <c r="C35" s="75"/>
      <c r="D35" s="139" t="s">
        <v>1</v>
      </c>
      <c r="E35" s="139"/>
      <c r="F35" s="85">
        <f t="shared" ref="F35:J35" si="7">SUM(F26:F34)</f>
        <v>8130.5738710000005</v>
      </c>
      <c r="G35" s="85">
        <f t="shared" si="7"/>
        <v>27102.756648999995</v>
      </c>
      <c r="H35" s="86">
        <f>SUM(H26:H33)</f>
        <v>33289.332034999999</v>
      </c>
      <c r="I35" s="85">
        <f t="shared" si="7"/>
        <v>4600.5742620000001</v>
      </c>
      <c r="J35" s="85">
        <f t="shared" si="7"/>
        <v>15609.253759000001</v>
      </c>
      <c r="K35" s="86">
        <f>SUM(K26:K33)</f>
        <v>19953.759316</v>
      </c>
      <c r="L35" s="87">
        <f t="shared" ref="L35" si="8">+I35/F35</f>
        <v>0.56583635238949792</v>
      </c>
      <c r="M35" s="87">
        <f t="shared" ref="M35" si="9">+J35/G35</f>
        <v>0.57592863933181981</v>
      </c>
      <c r="N35" s="88">
        <f t="shared" ref="N35" si="10">+K35/H35</f>
        <v>0.59940401612807548</v>
      </c>
      <c r="O35" s="12"/>
      <c r="P35" s="17"/>
    </row>
    <row r="36" spans="2:16" x14ac:dyDescent="0.25">
      <c r="B36" s="16"/>
      <c r="C36" s="75"/>
      <c r="D36" s="129" t="s">
        <v>31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"/>
      <c r="P36" s="17"/>
    </row>
    <row r="37" spans="2:16" x14ac:dyDescent="0.25">
      <c r="B37" s="16"/>
      <c r="C37" s="75"/>
      <c r="D37" s="138" t="s">
        <v>100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2"/>
      <c r="P37" s="17"/>
    </row>
    <row r="38" spans="2:16" x14ac:dyDescent="0.25">
      <c r="B38" s="1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7"/>
    </row>
    <row r="39" spans="2:16" x14ac:dyDescent="0.25">
      <c r="B39" s="16"/>
      <c r="C39" s="132" t="s">
        <v>105</v>
      </c>
      <c r="D39" s="132"/>
      <c r="E39" s="132"/>
      <c r="F39" s="132"/>
      <c r="G39" s="132"/>
      <c r="H39" s="61"/>
      <c r="I39" s="132" t="s">
        <v>101</v>
      </c>
      <c r="J39" s="132"/>
      <c r="K39" s="132"/>
      <c r="L39" s="132"/>
      <c r="M39" s="132"/>
      <c r="N39" s="132"/>
      <c r="O39" s="132"/>
      <c r="P39" s="36"/>
    </row>
    <row r="40" spans="2:16" x14ac:dyDescent="0.25">
      <c r="B40" s="16"/>
      <c r="C40" s="132" t="s">
        <v>102</v>
      </c>
      <c r="D40" s="132"/>
      <c r="E40" s="132"/>
      <c r="F40" s="132"/>
      <c r="G40" s="132"/>
      <c r="H40" s="61"/>
      <c r="I40" s="132" t="s">
        <v>106</v>
      </c>
      <c r="J40" s="132"/>
      <c r="K40" s="132"/>
      <c r="L40" s="132"/>
      <c r="M40" s="132"/>
      <c r="N40" s="132"/>
      <c r="O40" s="132"/>
      <c r="P40" s="36"/>
    </row>
    <row r="41" spans="2:16" x14ac:dyDescent="0.25">
      <c r="B41" s="16"/>
      <c r="C41" s="134" t="s">
        <v>88</v>
      </c>
      <c r="D41" s="135" t="s">
        <v>89</v>
      </c>
      <c r="E41" s="135"/>
      <c r="F41" s="135" t="s">
        <v>90</v>
      </c>
      <c r="G41" s="135"/>
      <c r="H41" s="61"/>
      <c r="I41" s="134" t="s">
        <v>2</v>
      </c>
      <c r="J41" s="135" t="s">
        <v>103</v>
      </c>
      <c r="K41" s="135"/>
      <c r="L41" s="135"/>
      <c r="M41" s="136" t="s">
        <v>29</v>
      </c>
      <c r="N41" s="136"/>
      <c r="O41" s="136"/>
      <c r="P41" s="36"/>
    </row>
    <row r="42" spans="2:16" x14ac:dyDescent="0.25">
      <c r="B42" s="16"/>
      <c r="C42" s="134"/>
      <c r="D42" s="92" t="s">
        <v>104</v>
      </c>
      <c r="E42" s="92" t="s">
        <v>29</v>
      </c>
      <c r="F42" s="92" t="s">
        <v>104</v>
      </c>
      <c r="G42" s="92" t="s">
        <v>29</v>
      </c>
      <c r="H42" s="61"/>
      <c r="I42" s="134"/>
      <c r="J42" s="92" t="s">
        <v>23</v>
      </c>
      <c r="K42" s="92" t="s">
        <v>24</v>
      </c>
      <c r="L42" s="92" t="s">
        <v>1</v>
      </c>
      <c r="M42" s="92" t="s">
        <v>23</v>
      </c>
      <c r="N42" s="92" t="s">
        <v>24</v>
      </c>
      <c r="O42" s="92" t="s">
        <v>1</v>
      </c>
      <c r="P42" s="36"/>
    </row>
    <row r="43" spans="2:16" x14ac:dyDescent="0.25">
      <c r="B43" s="16"/>
      <c r="C43" s="93" t="s">
        <v>94</v>
      </c>
      <c r="D43" s="76">
        <f>+Áncash!P22</f>
        <v>10036.13782</v>
      </c>
      <c r="E43" s="78">
        <f>+D43/D51</f>
        <v>0.19315446996516092</v>
      </c>
      <c r="F43" s="94">
        <f>+Áncash!Q22</f>
        <v>10179.341156999999</v>
      </c>
      <c r="G43" s="78">
        <f>+F43/F51</f>
        <v>0.2560345299398003</v>
      </c>
      <c r="H43" s="61"/>
      <c r="I43" s="99">
        <v>2009</v>
      </c>
      <c r="J43" s="94">
        <f>+Áncash!P13+Apurímac!P13+Ayacucho!P13+Huancavelica!P13+Huánuco!P13+Ica!P13+Junín!P13+Pasco!P13</f>
        <v>4218.0013880000006</v>
      </c>
      <c r="K43" s="94">
        <f>+Áncash!Q13+Apurímac!Q13+Ayacucho!Q13+Huancavelica!Q13+Huánuco!Q13+Ica!Q13+Junín!Q13+Pasco!Q13</f>
        <v>4032.953602000001</v>
      </c>
      <c r="L43" s="100">
        <f>+K43+J43</f>
        <v>8250.954990000002</v>
      </c>
      <c r="M43" s="101">
        <f>+I26/J43</f>
        <v>0.14282277187339795</v>
      </c>
      <c r="N43" s="101">
        <f t="shared" ref="N43:O43" si="11">+J26/K43</f>
        <v>0.41400616862340972</v>
      </c>
      <c r="O43" s="98">
        <f t="shared" si="11"/>
        <v>0.27537349576548825</v>
      </c>
      <c r="P43" s="36"/>
    </row>
    <row r="44" spans="2:16" x14ac:dyDescent="0.25">
      <c r="B44" s="16"/>
      <c r="C44" s="93" t="s">
        <v>9</v>
      </c>
      <c r="D44" s="76">
        <f>+Apurímac!P22</f>
        <v>5183.0872909999998</v>
      </c>
      <c r="E44" s="78">
        <f>+D44/D51</f>
        <v>9.9753161667549398E-2</v>
      </c>
      <c r="F44" s="95">
        <f>+Apurímac!Q22</f>
        <v>3182.4529939999998</v>
      </c>
      <c r="G44" s="78">
        <f>+F44/F51</f>
        <v>8.0046227335054648E-2</v>
      </c>
      <c r="H44" s="61"/>
      <c r="I44" s="99">
        <v>2010</v>
      </c>
      <c r="J44" s="94">
        <f>+Áncash!P14+Apurímac!P14+Ayacucho!P14+Huancavelica!P14+Huánuco!P14+Ica!P14+Junín!P14+Pasco!P14</f>
        <v>4796.3950279999999</v>
      </c>
      <c r="K44" s="94">
        <f>+Áncash!Q14+Apurímac!Q14+Ayacucho!Q14+Huancavelica!Q14+Huánuco!Q14+Ica!Q14+Junín!Q14+Pasco!Q14</f>
        <v>4278.5761070000008</v>
      </c>
      <c r="L44" s="100">
        <f t="shared" ref="L44:L52" si="12">+K44+J44</f>
        <v>9074.9711349999998</v>
      </c>
      <c r="M44" s="101">
        <f t="shared" ref="M44:M52" si="13">+I27/J44</f>
        <v>0.16437976259198142</v>
      </c>
      <c r="N44" s="101">
        <f t="shared" ref="N44:N52" si="14">+J27/K44</f>
        <v>0.52600525542083099</v>
      </c>
      <c r="O44" s="98">
        <f t="shared" ref="O44:O52" si="15">+K27/L44</f>
        <v>0.33487531241607638</v>
      </c>
      <c r="P44" s="36"/>
    </row>
    <row r="45" spans="2:16" x14ac:dyDescent="0.25">
      <c r="B45" s="16"/>
      <c r="C45" s="93" t="s">
        <v>10</v>
      </c>
      <c r="D45" s="76">
        <f>+Ayacucho!P22</f>
        <v>7528.7646649999997</v>
      </c>
      <c r="E45" s="78">
        <f>+D45/D51</f>
        <v>0.14489782568176282</v>
      </c>
      <c r="F45" s="95">
        <f>+Ayacucho!Q22</f>
        <v>5042.0977300000013</v>
      </c>
      <c r="G45" s="78">
        <f>+F45/F51</f>
        <v>0.12682069520023306</v>
      </c>
      <c r="H45" s="61"/>
      <c r="I45" s="99">
        <v>2011</v>
      </c>
      <c r="J45" s="94">
        <f>+Áncash!P15+Apurímac!P15+Ayacucho!P15+Huancavelica!P15+Huánuco!P15+Ica!P15+Junín!P15+Pasco!P15</f>
        <v>5318.1788580000002</v>
      </c>
      <c r="K45" s="94">
        <f>+Áncash!Q15+Apurímac!Q15+Ayacucho!Q15+Huancavelica!Q15+Huánuco!Q15+Ica!Q15+Junín!Q15+Pasco!Q15</f>
        <v>3773.2805590000003</v>
      </c>
      <c r="L45" s="100">
        <f t="shared" si="12"/>
        <v>9091.459417</v>
      </c>
      <c r="M45" s="101">
        <f t="shared" si="13"/>
        <v>0.13685502207304664</v>
      </c>
      <c r="N45" s="101">
        <f t="shared" si="14"/>
        <v>0.40541441964904262</v>
      </c>
      <c r="O45" s="98">
        <f t="shared" si="15"/>
        <v>0.24831676955831922</v>
      </c>
      <c r="P45" s="36"/>
    </row>
    <row r="46" spans="2:16" x14ac:dyDescent="0.25">
      <c r="B46" s="16"/>
      <c r="C46" s="93" t="s">
        <v>11</v>
      </c>
      <c r="D46" s="76">
        <f>+Huancavelica!P22</f>
        <v>5372.5296399999997</v>
      </c>
      <c r="E46" s="78">
        <f>+D46/D51</f>
        <v>0.10339914951330519</v>
      </c>
      <c r="F46" s="95">
        <f>+Huancavelica!Q22</f>
        <v>4038.687707000001</v>
      </c>
      <c r="G46" s="78">
        <f>+F46/F51</f>
        <v>0.1015825575238057</v>
      </c>
      <c r="H46" s="61"/>
      <c r="I46" s="99">
        <v>2012</v>
      </c>
      <c r="J46" s="94">
        <f>+Áncash!P16+Apurímac!P16+Ayacucho!P16+Huancavelica!P16+Huánuco!P16+Ica!P16+Junín!P16+Pasco!P16</f>
        <v>6412.4270689999994</v>
      </c>
      <c r="K46" s="94">
        <f>+Áncash!Q16+Apurímac!Q16+Ayacucho!Q16+Huancavelica!Q16+Huánuco!Q16+Ica!Q16+Junín!Q16+Pasco!Q16</f>
        <v>4949.0718579999993</v>
      </c>
      <c r="L46" s="100">
        <f t="shared" si="12"/>
        <v>11361.498926999999</v>
      </c>
      <c r="M46" s="101">
        <f t="shared" si="13"/>
        <v>0.14806169891427112</v>
      </c>
      <c r="N46" s="101">
        <f t="shared" si="14"/>
        <v>0.45297422977930829</v>
      </c>
      <c r="O46" s="98">
        <f t="shared" si="15"/>
        <v>0.28088167586903479</v>
      </c>
      <c r="P46" s="36"/>
    </row>
    <row r="47" spans="2:16" x14ac:dyDescent="0.25">
      <c r="B47" s="16"/>
      <c r="C47" s="93" t="s">
        <v>4</v>
      </c>
      <c r="D47" s="76">
        <f>+Huánuco!P22</f>
        <v>5954.3186539999997</v>
      </c>
      <c r="E47" s="78">
        <f>+D47/D51</f>
        <v>0.11459620067443836</v>
      </c>
      <c r="F47" s="95">
        <f>+Huánuco!Q22</f>
        <v>4492.7509720000007</v>
      </c>
      <c r="G47" s="78">
        <f>+F47/F51</f>
        <v>0.1130033236445345</v>
      </c>
      <c r="H47" s="61"/>
      <c r="I47" s="99">
        <v>2013</v>
      </c>
      <c r="J47" s="94">
        <f>+Áncash!P17+Apurímac!P17+Ayacucho!P17+Huancavelica!P17+Huánuco!P17+Ica!P17+Junín!P17+Pasco!P17</f>
        <v>6755.4709760000005</v>
      </c>
      <c r="K47" s="94">
        <f>+Áncash!Q17+Apurímac!Q17+Ayacucho!Q17+Huancavelica!Q17+Huánuco!Q17+Ica!Q17+Junín!Q17+Pasco!Q17</f>
        <v>5550.5505430000003</v>
      </c>
      <c r="L47" s="100">
        <f t="shared" si="12"/>
        <v>12306.021519000002</v>
      </c>
      <c r="M47" s="101">
        <f t="shared" si="13"/>
        <v>9.1876381706772647E-2</v>
      </c>
      <c r="N47" s="101">
        <f t="shared" si="14"/>
        <v>0.4240571706834379</v>
      </c>
      <c r="O47" s="98">
        <f t="shared" si="15"/>
        <v>0.24170435460458253</v>
      </c>
      <c r="P47" s="36"/>
    </row>
    <row r="48" spans="2:16" x14ac:dyDescent="0.25">
      <c r="B48" s="16"/>
      <c r="C48" s="93" t="s">
        <v>12</v>
      </c>
      <c r="D48" s="76">
        <f>+Ica!P22</f>
        <v>5578.6439310000005</v>
      </c>
      <c r="E48" s="78">
        <f>+D48/D51</f>
        <v>0.10736600382961529</v>
      </c>
      <c r="F48" s="95">
        <f>+Ica!Q22</f>
        <v>4240.1031559999992</v>
      </c>
      <c r="G48" s="78">
        <f>+F48/F51</f>
        <v>0.10664863292219882</v>
      </c>
      <c r="H48" s="61"/>
      <c r="I48" s="99">
        <v>2014</v>
      </c>
      <c r="J48" s="94">
        <f>+Áncash!P18+Apurímac!P18+Ayacucho!P18+Huancavelica!P18+Huánuco!P18+Ica!P18+Junín!P18+Pasco!P18</f>
        <v>7167.7405630000003</v>
      </c>
      <c r="K48" s="94">
        <f>+Áncash!Q18+Apurímac!Q18+Ayacucho!Q18+Huancavelica!Q18+Huánuco!Q18+Ica!Q18+Junín!Q18+Pasco!Q18</f>
        <v>5852.4969309999997</v>
      </c>
      <c r="L48" s="100">
        <f t="shared" si="12"/>
        <v>13020.237494000001</v>
      </c>
      <c r="M48" s="101">
        <f t="shared" si="13"/>
        <v>4.6002442206417228E-2</v>
      </c>
      <c r="N48" s="101">
        <f t="shared" si="14"/>
        <v>0.41893778824776978</v>
      </c>
      <c r="O48" s="98">
        <f t="shared" si="15"/>
        <v>0.21363402106004631</v>
      </c>
      <c r="P48" s="36"/>
    </row>
    <row r="49" spans="2:20" x14ac:dyDescent="0.25">
      <c r="B49" s="16"/>
      <c r="C49" s="93" t="s">
        <v>5</v>
      </c>
      <c r="D49" s="76">
        <f>+Junín!P22</f>
        <v>8908.1002659999995</v>
      </c>
      <c r="E49" s="78">
        <f>+D49/D51</f>
        <v>0.17144437592784462</v>
      </c>
      <c r="F49" s="95">
        <f>+Junín!Q22</f>
        <v>5846.0564549999999</v>
      </c>
      <c r="G49" s="78">
        <f>+F49/F51</f>
        <v>0.14704216052609312</v>
      </c>
      <c r="H49" s="61"/>
      <c r="I49" s="99">
        <v>2015</v>
      </c>
      <c r="J49" s="94">
        <f>+Áncash!P19+Apurímac!P19+Ayacucho!P19+Huancavelica!P19+Huánuco!P19+Ica!P19+Junín!P19+Pasco!P19</f>
        <v>7491.6606290000009</v>
      </c>
      <c r="K49" s="94">
        <f>+Áncash!Q19+Apurímac!Q19+Ayacucho!Q19+Huancavelica!Q19+Huánuco!Q19+Ica!Q19+Junín!Q19+Pasco!Q19</f>
        <v>4743.8440620000001</v>
      </c>
      <c r="L49" s="100">
        <f t="shared" si="12"/>
        <v>12235.504691000002</v>
      </c>
      <c r="M49" s="101">
        <f t="shared" si="13"/>
        <v>3.7864175387488708E-2</v>
      </c>
      <c r="N49" s="101">
        <f t="shared" si="14"/>
        <v>0.29964561997021227</v>
      </c>
      <c r="O49" s="98">
        <f t="shared" si="15"/>
        <v>0.13935981310638032</v>
      </c>
      <c r="P49" s="36"/>
    </row>
    <row r="50" spans="2:20" x14ac:dyDescent="0.25">
      <c r="B50" s="16"/>
      <c r="C50" s="93" t="s">
        <v>6</v>
      </c>
      <c r="D50" s="76">
        <f>+Pasco!P22</f>
        <v>3397.5456879999997</v>
      </c>
      <c r="E50" s="78">
        <f>+D50/D51</f>
        <v>6.5388812740323446E-2</v>
      </c>
      <c r="F50" s="95">
        <f>+Pasco!Q22</f>
        <v>2736.1986040000002</v>
      </c>
      <c r="G50" s="78">
        <f>+F50/F51</f>
        <v>6.8821872908279999E-2</v>
      </c>
      <c r="H50" s="61"/>
      <c r="I50" s="99">
        <v>2016</v>
      </c>
      <c r="J50" s="94">
        <f>+Áncash!P20+Apurímac!P20+Ayacucho!P20+Huancavelica!P20+Huánuco!P20+Ica!P20+Junín!P20+Pasco!P20</f>
        <v>7763.026406</v>
      </c>
      <c r="K50" s="94">
        <f>+Áncash!Q20+Apurímac!Q20+Ayacucho!Q20+Huancavelica!Q20+Huánuco!Q20+Ica!Q20+Junín!Q20+Pasco!Q20</f>
        <v>5422.6526430000004</v>
      </c>
      <c r="L50" s="100">
        <f t="shared" si="12"/>
        <v>13185.679049</v>
      </c>
      <c r="M50" s="101">
        <f t="shared" si="13"/>
        <v>3.5467446920854899E-2</v>
      </c>
      <c r="N50" s="101">
        <f t="shared" si="14"/>
        <v>0.26876614693020451</v>
      </c>
      <c r="O50" s="98">
        <f t="shared" si="15"/>
        <v>0.13141228279262662</v>
      </c>
      <c r="P50" s="36"/>
    </row>
    <row r="51" spans="2:20" x14ac:dyDescent="0.25">
      <c r="B51" s="16"/>
      <c r="C51" s="96" t="s">
        <v>95</v>
      </c>
      <c r="D51" s="103">
        <f>SUM(D43:D50)</f>
        <v>51959.127954999996</v>
      </c>
      <c r="E51" s="98">
        <f>SUM(E43:E50)</f>
        <v>1</v>
      </c>
      <c r="F51" s="97">
        <f>SUM(F43:F50)</f>
        <v>39757.688774999995</v>
      </c>
      <c r="G51" s="98">
        <f>SUM(G43:G50)</f>
        <v>1.0000000000000002</v>
      </c>
      <c r="H51" s="61"/>
      <c r="I51" s="99" t="s">
        <v>25</v>
      </c>
      <c r="J51" s="94">
        <f>+Áncash!P21+Apurímac!P21+Ayacucho!P21+Huancavelica!P21+Huánuco!P21+Ica!P21+Junín!P21+Pasco!P21</f>
        <v>2036.227038</v>
      </c>
      <c r="K51" s="94">
        <f>+Áncash!Q21+Apurímac!Q21+Ayacucho!Q21+Huancavelica!Q21+Huánuco!Q21+Ica!Q21+Junín!Q21+Pasco!Q21</f>
        <v>1154.2624700000001</v>
      </c>
      <c r="L51" s="100">
        <f t="shared" si="12"/>
        <v>3190.4895080000001</v>
      </c>
      <c r="M51" s="101">
        <f t="shared" si="13"/>
        <v>1.1325321081410765E-2</v>
      </c>
      <c r="N51" s="101">
        <f t="shared" si="14"/>
        <v>0.20186724081915264</v>
      </c>
      <c r="O51" s="98">
        <f t="shared" si="15"/>
        <v>8.0260005355892852E-2</v>
      </c>
      <c r="P51" s="36"/>
    </row>
    <row r="52" spans="2:20" x14ac:dyDescent="0.25">
      <c r="B52" s="16"/>
      <c r="C52" s="89" t="s">
        <v>31</v>
      </c>
      <c r="D52" s="61"/>
      <c r="E52" s="61"/>
      <c r="F52" s="61"/>
      <c r="G52" s="61"/>
      <c r="H52" s="21"/>
      <c r="I52" s="104" t="s">
        <v>1</v>
      </c>
      <c r="J52" s="97">
        <f t="shared" ref="J52:K52" si="16">SUM(J43:J51)</f>
        <v>51959.127954999996</v>
      </c>
      <c r="K52" s="97">
        <f t="shared" si="16"/>
        <v>39757.68877500001</v>
      </c>
      <c r="L52" s="100">
        <f t="shared" si="12"/>
        <v>91716.816730000006</v>
      </c>
      <c r="M52" s="98">
        <f t="shared" si="13"/>
        <v>8.854217618864578E-2</v>
      </c>
      <c r="N52" s="98">
        <f t="shared" si="14"/>
        <v>0.39260968733210766</v>
      </c>
      <c r="O52" s="98">
        <f t="shared" si="15"/>
        <v>0.21755835001056298</v>
      </c>
      <c r="P52" s="36"/>
    </row>
    <row r="53" spans="2:20" x14ac:dyDescent="0.25">
      <c r="B53" s="16"/>
      <c r="C53" s="21"/>
      <c r="D53" s="21"/>
      <c r="E53" s="21"/>
      <c r="F53" s="21"/>
      <c r="G53" s="21"/>
      <c r="H53" s="21"/>
      <c r="I53" s="89" t="s">
        <v>31</v>
      </c>
      <c r="J53" s="90"/>
      <c r="K53" s="90"/>
      <c r="L53" s="90"/>
      <c r="M53" s="90"/>
      <c r="N53" s="90"/>
      <c r="O53" s="90"/>
      <c r="P53" s="36"/>
    </row>
    <row r="54" spans="2:20" x14ac:dyDescent="0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</row>
    <row r="55" spans="2:20" x14ac:dyDescent="0.25">
      <c r="I55" s="3"/>
      <c r="J55" s="3"/>
      <c r="K55" s="3"/>
      <c r="L55" s="3"/>
      <c r="M55" s="3"/>
      <c r="N55" s="3"/>
      <c r="O55" s="3"/>
    </row>
    <row r="56" spans="2:20" x14ac:dyDescent="0.25">
      <c r="I56" s="3"/>
      <c r="J56" s="3"/>
      <c r="K56" s="3"/>
      <c r="L56" s="3"/>
      <c r="M56" s="3"/>
      <c r="N56" s="3"/>
      <c r="O56" s="3"/>
    </row>
    <row r="57" spans="2:20" x14ac:dyDescent="0.25">
      <c r="B57" s="13" t="s">
        <v>83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</row>
    <row r="58" spans="2:20" ht="15" customHeight="1" x14ac:dyDescent="0.25">
      <c r="B58" s="16"/>
      <c r="C58" s="133" t="s">
        <v>107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7"/>
    </row>
    <row r="59" spans="2:20" x14ac:dyDescent="0.25">
      <c r="B59" s="16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7"/>
      <c r="R59" s="22"/>
    </row>
    <row r="60" spans="2:20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  <c r="R60" s="22"/>
    </row>
    <row r="61" spans="2:20" x14ac:dyDescent="0.25">
      <c r="B61" s="16"/>
      <c r="C61" s="30" t="s">
        <v>2</v>
      </c>
      <c r="D61" s="30" t="s">
        <v>23</v>
      </c>
      <c r="E61" s="30" t="s">
        <v>24</v>
      </c>
      <c r="F61" s="30" t="s">
        <v>1</v>
      </c>
      <c r="G61" s="30" t="s">
        <v>38</v>
      </c>
      <c r="H61" s="12"/>
      <c r="I61" s="30" t="s">
        <v>110</v>
      </c>
      <c r="J61" s="30" t="s">
        <v>23</v>
      </c>
      <c r="K61" s="30" t="s">
        <v>108</v>
      </c>
      <c r="L61" s="30" t="s">
        <v>24</v>
      </c>
      <c r="M61" s="30" t="s">
        <v>108</v>
      </c>
      <c r="N61" s="30" t="s">
        <v>1</v>
      </c>
      <c r="O61" s="30" t="s">
        <v>108</v>
      </c>
      <c r="P61" s="17"/>
      <c r="R61" s="22"/>
    </row>
    <row r="62" spans="2:20" x14ac:dyDescent="0.25">
      <c r="B62" s="16"/>
      <c r="C62" s="48">
        <v>2009</v>
      </c>
      <c r="D62" s="58">
        <f>+Áncash!H32+Apurímac!H32+Ayacucho!H32+Huancavelica!H32+Huánuco!H32+Ica!H32+Junín!H32+Pasco!H32</f>
        <v>421.55110119000005</v>
      </c>
      <c r="E62" s="58">
        <f>+Áncash!I32+Apurímac!I32+Ayacucho!I32+Huancavelica!I32+Huánuco!I32+Ica!I32+Junín!I32+Pasco!I32</f>
        <v>1303.14798926</v>
      </c>
      <c r="F62" s="58">
        <f>+E62+D62</f>
        <v>1724.6990904500001</v>
      </c>
      <c r="G62" s="49"/>
      <c r="H62" s="12"/>
      <c r="I62" s="49" t="s">
        <v>94</v>
      </c>
      <c r="J62" s="68">
        <f>+Áncash!H39</f>
        <v>103.2023432</v>
      </c>
      <c r="K62" s="113">
        <f>+J62/J70</f>
        <v>0.34928365156370283</v>
      </c>
      <c r="L62" s="105">
        <f>+Áncash!I39</f>
        <v>381.78482933999999</v>
      </c>
      <c r="M62" s="113">
        <f>+L62/L70</f>
        <v>0.29224351724837033</v>
      </c>
      <c r="N62" s="68">
        <f>+L62+J62</f>
        <v>484.98717253999996</v>
      </c>
      <c r="O62" s="113">
        <f>+N62/N70</f>
        <v>0.30276475674407294</v>
      </c>
      <c r="P62" s="17"/>
      <c r="R62" s="22"/>
      <c r="S62" s="22" t="s">
        <v>94</v>
      </c>
      <c r="T62" s="116">
        <v>484.98717253999996</v>
      </c>
    </row>
    <row r="63" spans="2:20" x14ac:dyDescent="0.25">
      <c r="B63" s="16"/>
      <c r="C63" s="48">
        <v>2010</v>
      </c>
      <c r="D63" s="58">
        <f>+Áncash!H33+Apurímac!H33+Ayacucho!H33+Huancavelica!H33+Huánuco!H33+Ica!H33+Junín!H33+Pasco!H33</f>
        <v>771.62671298999999</v>
      </c>
      <c r="E63" s="58">
        <f>+Áncash!I33+Apurímac!I33+Ayacucho!I33+Huancavelica!I33+Huánuco!I33+Ica!I33+Junín!I33+Pasco!I33</f>
        <v>1855.08627383</v>
      </c>
      <c r="F63" s="58">
        <f t="shared" ref="F63:F70" si="17">+E63+D63</f>
        <v>2626.71298682</v>
      </c>
      <c r="G63" s="50">
        <f>+F63/F62-1</f>
        <v>0.52299783850100523</v>
      </c>
      <c r="H63" s="12"/>
      <c r="I63" s="49" t="s">
        <v>9</v>
      </c>
      <c r="J63" s="68">
        <f>+Apurímac!H39</f>
        <v>23.092152600000002</v>
      </c>
      <c r="K63" s="113">
        <f>+J63/J70</f>
        <v>7.815434352070269E-2</v>
      </c>
      <c r="L63" s="105">
        <f>+Apurímac!I39</f>
        <v>162.10845958000002</v>
      </c>
      <c r="M63" s="113">
        <f>+L63/L70</f>
        <v>0.12408860374382334</v>
      </c>
      <c r="N63" s="68">
        <f t="shared" ref="N63:N70" si="18">+L63+J63</f>
        <v>185.20061218000001</v>
      </c>
      <c r="O63" s="113">
        <f>+N63/N70</f>
        <v>0.11561587907957806</v>
      </c>
      <c r="P63" s="17"/>
      <c r="R63" s="22"/>
      <c r="S63" s="22" t="s">
        <v>11</v>
      </c>
      <c r="T63" s="116">
        <v>226.44733016000001</v>
      </c>
    </row>
    <row r="64" spans="2:20" x14ac:dyDescent="0.25">
      <c r="B64" s="16"/>
      <c r="C64" s="48">
        <v>2011</v>
      </c>
      <c r="D64" s="58">
        <f>+Áncash!H34+Apurímac!H34+Ayacucho!H34+Huancavelica!H34+Huánuco!H34+Ica!H34+Junín!H34+Pasco!H34</f>
        <v>921.16041466000001</v>
      </c>
      <c r="E64" s="58">
        <f>+Áncash!I34+Apurímac!I34+Ayacucho!I34+Huancavelica!I34+Huánuco!I34+Ica!I34+Junín!I34+Pasco!I34</f>
        <v>1907.7702594999996</v>
      </c>
      <c r="F64" s="58">
        <f t="shared" si="17"/>
        <v>2828.9306741599994</v>
      </c>
      <c r="G64" s="50">
        <f t="shared" ref="G64:G69" si="19">+F64/F63-1</f>
        <v>7.6985071591248344E-2</v>
      </c>
      <c r="H64" s="12"/>
      <c r="I64" s="49" t="s">
        <v>10</v>
      </c>
      <c r="J64" s="68">
        <f>+Ayacucho!H39</f>
        <v>35.065250799999994</v>
      </c>
      <c r="K64" s="113">
        <f>+J64/J70</f>
        <v>0.11867675154124845</v>
      </c>
      <c r="L64" s="106">
        <f>+Ayacucho!I39</f>
        <v>146.33739824</v>
      </c>
      <c r="M64" s="113">
        <f>+L64/L70</f>
        <v>0.11201638378498142</v>
      </c>
      <c r="N64" s="68">
        <f t="shared" si="18"/>
        <v>181.40264904</v>
      </c>
      <c r="O64" s="113">
        <f>+N64/N70</f>
        <v>0.11324491042038075</v>
      </c>
      <c r="P64" s="17"/>
      <c r="R64" s="22"/>
      <c r="S64" s="22" t="s">
        <v>9</v>
      </c>
      <c r="T64" s="116">
        <v>185.20061218000001</v>
      </c>
    </row>
    <row r="65" spans="2:21" x14ac:dyDescent="0.25">
      <c r="B65" s="16"/>
      <c r="C65" s="48">
        <v>2012</v>
      </c>
      <c r="D65" s="58">
        <f>+Áncash!H35+Apurímac!H35+Ayacucho!H35+Huancavelica!H35+Huánuco!H35+Ica!H35+Junín!H35+Pasco!H35</f>
        <v>678.86542356999996</v>
      </c>
      <c r="E65" s="58">
        <f>+Áncash!I35+Apurímac!I35+Ayacucho!I35+Huancavelica!I35+Huánuco!I35+Ica!I35+Junín!I35+Pasco!I35</f>
        <v>2327.2488580600002</v>
      </c>
      <c r="F65" s="58">
        <f t="shared" si="17"/>
        <v>3006.1142816300003</v>
      </c>
      <c r="G65" s="50">
        <f t="shared" si="19"/>
        <v>6.2632714576016379E-2</v>
      </c>
      <c r="H65" s="12"/>
      <c r="I65" s="49" t="s">
        <v>11</v>
      </c>
      <c r="J65" s="68">
        <f>+Huancavelica!H39</f>
        <v>41.343627189999999</v>
      </c>
      <c r="K65" s="113">
        <f>+J65/J70</f>
        <v>0.13992563178363562</v>
      </c>
      <c r="L65" s="105">
        <f>+Huancavelica!I39</f>
        <v>185.10370297</v>
      </c>
      <c r="M65" s="113">
        <f>+L65/L70</f>
        <v>0.14169069343369736</v>
      </c>
      <c r="N65" s="68">
        <f t="shared" si="18"/>
        <v>226.44733016000001</v>
      </c>
      <c r="O65" s="113">
        <f>+N65/N70</f>
        <v>0.14136512203440305</v>
      </c>
      <c r="P65" s="17"/>
      <c r="R65" s="22"/>
      <c r="S65" s="22" t="s">
        <v>10</v>
      </c>
      <c r="T65" s="116">
        <v>181.40264904</v>
      </c>
    </row>
    <row r="66" spans="2:21" x14ac:dyDescent="0.25">
      <c r="B66" s="16"/>
      <c r="C66" s="48">
        <v>2013</v>
      </c>
      <c r="D66" s="58">
        <f>+Áncash!H36+Apurímac!H36+Ayacucho!H36+Huancavelica!H36+Huánuco!H36+Ica!H36+Junín!H36+Pasco!H36</f>
        <v>546.38433784000006</v>
      </c>
      <c r="E66" s="58">
        <f>+Áncash!I36+Apurímac!I36+Ayacucho!I36+Huancavelica!I36+Huánuco!I36+Ica!I36+Junín!I36+Pasco!I36</f>
        <v>1945.5453898999999</v>
      </c>
      <c r="F66" s="58">
        <f t="shared" si="17"/>
        <v>2491.9297277400001</v>
      </c>
      <c r="G66" s="50">
        <f t="shared" si="19"/>
        <v>-0.17104624299618931</v>
      </c>
      <c r="H66" s="12"/>
      <c r="I66" s="49" t="s">
        <v>4</v>
      </c>
      <c r="J66" s="68">
        <f>+Huánuco!H39</f>
        <v>9.03593549</v>
      </c>
      <c r="K66" s="113">
        <f>+J66/J70</f>
        <v>3.0581713993885911E-2</v>
      </c>
      <c r="L66" s="106">
        <f>+Huánuco!I39</f>
        <v>108.71293340999999</v>
      </c>
      <c r="M66" s="113">
        <f>+L66/L70</f>
        <v>8.3216114388434195E-2</v>
      </c>
      <c r="N66" s="68">
        <f t="shared" si="18"/>
        <v>117.74886889999999</v>
      </c>
      <c r="O66" s="113">
        <f>+N66/N70</f>
        <v>7.3507526936617967E-2</v>
      </c>
      <c r="P66" s="17"/>
      <c r="R66" s="22"/>
      <c r="S66" s="22" t="s">
        <v>5</v>
      </c>
      <c r="T66" s="116">
        <v>176.20744766999999</v>
      </c>
    </row>
    <row r="67" spans="2:21" x14ac:dyDescent="0.25">
      <c r="B67" s="16"/>
      <c r="C67" s="48">
        <v>2014</v>
      </c>
      <c r="D67" s="58">
        <f>+Áncash!H37+Apurímac!H37+Ayacucho!H37+Huancavelica!H37+Huánuco!H37+Ica!H37+Junín!H37+Pasco!H37</f>
        <v>497.89189695000005</v>
      </c>
      <c r="E67" s="58">
        <f>+Áncash!I37+Apurímac!I37+Ayacucho!I37+Huancavelica!I37+Huánuco!I37+Ica!I37+Junín!I37+Pasco!I37</f>
        <v>2222.1992416999997</v>
      </c>
      <c r="F67" s="58">
        <f t="shared" si="17"/>
        <v>2720.0911386499997</v>
      </c>
      <c r="G67" s="50">
        <f t="shared" si="19"/>
        <v>9.1560130436312726E-2</v>
      </c>
      <c r="H67" s="12"/>
      <c r="I67" s="49" t="s">
        <v>12</v>
      </c>
      <c r="J67" s="68">
        <f>+Ica!H39</f>
        <v>48.144662070000003</v>
      </c>
      <c r="K67" s="113">
        <f>+J67/J70</f>
        <v>0.16294342598909228</v>
      </c>
      <c r="L67" s="105">
        <f>+Ica!I39</f>
        <v>113.39071194</v>
      </c>
      <c r="M67" s="113">
        <f>+L67/L70</f>
        <v>8.6796797394826472E-2</v>
      </c>
      <c r="N67" s="68">
        <f t="shared" si="18"/>
        <v>161.53537401</v>
      </c>
      <c r="O67" s="113">
        <f>+N67/N70</f>
        <v>0.10084229230550795</v>
      </c>
      <c r="P67" s="17"/>
      <c r="R67" s="22"/>
      <c r="S67" s="22" t="s">
        <v>12</v>
      </c>
      <c r="T67" s="116">
        <v>161.53537401</v>
      </c>
    </row>
    <row r="68" spans="2:21" x14ac:dyDescent="0.25">
      <c r="B68" s="16"/>
      <c r="C68" s="48">
        <v>2015</v>
      </c>
      <c r="D68" s="58">
        <f>+Áncash!H38+Apurímac!H38+Ayacucho!H38+Huancavelica!H38+Huánuco!H38+Ica!H38+Junín!H38+Pasco!H38</f>
        <v>381.36150418</v>
      </c>
      <c r="E68" s="58">
        <f>+Áncash!I38+Apurímac!I38+Ayacucho!I38+Huancavelica!I38+Huánuco!I38+Ica!I38+Junín!I38+Pasco!I38</f>
        <v>1477.6038276099998</v>
      </c>
      <c r="F68" s="58">
        <f t="shared" si="17"/>
        <v>1858.9653317899997</v>
      </c>
      <c r="G68" s="50">
        <f t="shared" si="19"/>
        <v>-0.31657976257640497</v>
      </c>
      <c r="H68" s="12"/>
      <c r="I68" s="49" t="s">
        <v>5</v>
      </c>
      <c r="J68" s="68">
        <f>+Junín!H39</f>
        <v>21.121055269999999</v>
      </c>
      <c r="K68" s="113">
        <f>+J68/J70</f>
        <v>7.1483253973097668E-2</v>
      </c>
      <c r="L68" s="106">
        <f>+Junín!I39</f>
        <v>155.08639239999999</v>
      </c>
      <c r="M68" s="113">
        <f>+L68/L70</f>
        <v>0.11871344618561142</v>
      </c>
      <c r="N68" s="68">
        <f t="shared" si="18"/>
        <v>176.20744766999999</v>
      </c>
      <c r="O68" s="113">
        <f>+N68/N70</f>
        <v>0.11000168262368104</v>
      </c>
      <c r="P68" s="17"/>
      <c r="R68" s="22"/>
      <c r="S68" s="22" t="s">
        <v>4</v>
      </c>
      <c r="T68" s="116">
        <v>117.74886889999999</v>
      </c>
    </row>
    <row r="69" spans="2:21" x14ac:dyDescent="0.25">
      <c r="B69" s="16"/>
      <c r="C69" s="48">
        <v>2016</v>
      </c>
      <c r="D69" s="58">
        <f>+Áncash!H39+Apurímac!H39+Ayacucho!H39+Huancavelica!H39+Huánuco!H39+Ica!H39+Junín!H39+Pasco!H39</f>
        <v>295.46857614999999</v>
      </c>
      <c r="E69" s="58">
        <f>+Áncash!I39+Apurímac!I39+Ayacucho!I39+Huancavelica!I39+Huánuco!I39+Ica!I39+Junín!I39+Pasco!I39</f>
        <v>1306.39280876</v>
      </c>
      <c r="F69" s="58">
        <f t="shared" si="17"/>
        <v>1601.86138491</v>
      </c>
      <c r="G69" s="50">
        <f t="shared" si="19"/>
        <v>-0.13830486372353923</v>
      </c>
      <c r="H69" s="12"/>
      <c r="I69" s="49" t="s">
        <v>6</v>
      </c>
      <c r="J69" s="68">
        <f>+Pasco!H39</f>
        <v>14.46354953</v>
      </c>
      <c r="K69" s="113">
        <f>+J69/J70</f>
        <v>4.8951227634634539E-2</v>
      </c>
      <c r="L69" s="105">
        <f>+Pasco!I39</f>
        <v>53.868380880000004</v>
      </c>
      <c r="M69" s="113">
        <f>+L69/L70</f>
        <v>4.1234443820255498E-2</v>
      </c>
      <c r="N69" s="68">
        <f t="shared" si="18"/>
        <v>68.331930409999998</v>
      </c>
      <c r="O69" s="113">
        <f>+N69/N70</f>
        <v>4.2657829855758216E-2</v>
      </c>
      <c r="P69" s="17"/>
      <c r="R69" s="22"/>
      <c r="S69" s="22" t="s">
        <v>6</v>
      </c>
      <c r="T69" s="116">
        <v>68.331930409999998</v>
      </c>
    </row>
    <row r="70" spans="2:21" x14ac:dyDescent="0.25">
      <c r="B70" s="16"/>
      <c r="C70" s="115" t="s">
        <v>25</v>
      </c>
      <c r="D70" s="73">
        <f>+Áncash!H40+Apurímac!H40+Ayacucho!H40+Huancavelica!H40+Huánuco!H40+Ica!H40+Junín!H40+Pasco!H40</f>
        <v>64.124348960000006</v>
      </c>
      <c r="E70" s="73">
        <f>+Áncash!I40+Apurímac!I40+Ayacucho!I40+Huancavelica!I40+Huánuco!I40+Ica!I40+Junín!I40+Pasco!I40</f>
        <v>430.59845131000003</v>
      </c>
      <c r="F70" s="73">
        <f t="shared" si="17"/>
        <v>494.72280027000005</v>
      </c>
      <c r="G70" s="60"/>
      <c r="H70" s="12"/>
      <c r="I70" s="130" t="s">
        <v>109</v>
      </c>
      <c r="J70" s="69">
        <f>SUM(J62:J69)</f>
        <v>295.46857614999999</v>
      </c>
      <c r="K70" s="114">
        <f>SUM(K62:K69)</f>
        <v>0.99999999999999989</v>
      </c>
      <c r="L70" s="107">
        <f>SUM(L62:L69)</f>
        <v>1306.39280876</v>
      </c>
      <c r="M70" s="114">
        <f>SUM(M62:M69)</f>
        <v>1</v>
      </c>
      <c r="N70" s="69">
        <f t="shared" si="18"/>
        <v>1601.86138491</v>
      </c>
      <c r="O70" s="114">
        <f>SUM(O62:O69)</f>
        <v>1</v>
      </c>
      <c r="P70" s="17"/>
      <c r="R70" s="22"/>
    </row>
    <row r="71" spans="2:21" x14ac:dyDescent="0.25">
      <c r="B71" s="16"/>
      <c r="C71" s="89" t="s">
        <v>31</v>
      </c>
      <c r="D71" s="51"/>
      <c r="E71" s="51"/>
      <c r="F71" s="51"/>
      <c r="G71" s="51"/>
      <c r="H71" s="12"/>
      <c r="I71" s="131"/>
      <c r="J71" s="108">
        <f>+J70/N70</f>
        <v>0.18445327350630952</v>
      </c>
      <c r="K71" s="109"/>
      <c r="L71" s="110">
        <f>+L70/N70</f>
        <v>0.81554672649369042</v>
      </c>
      <c r="M71" s="109"/>
      <c r="N71" s="111">
        <f>+L71+J71</f>
        <v>1</v>
      </c>
      <c r="O71" s="112"/>
      <c r="P71" s="17"/>
      <c r="R71" s="22"/>
    </row>
    <row r="72" spans="2:21" x14ac:dyDescent="0.25">
      <c r="B72" s="16"/>
      <c r="C72" s="129" t="s">
        <v>112</v>
      </c>
      <c r="D72" s="129"/>
      <c r="E72" s="129"/>
      <c r="F72" s="129"/>
      <c r="G72" s="129"/>
      <c r="H72" s="12"/>
      <c r="I72" s="89" t="s">
        <v>31</v>
      </c>
      <c r="J72" s="91"/>
      <c r="K72" s="91"/>
      <c r="L72" s="91"/>
      <c r="M72" s="91"/>
      <c r="N72" s="89"/>
      <c r="O72" s="61"/>
      <c r="P72" s="17"/>
      <c r="S72" s="10"/>
      <c r="T72" s="10"/>
      <c r="U72" s="10"/>
    </row>
    <row r="73" spans="2:21" x14ac:dyDescent="0.25">
      <c r="B73" s="16"/>
      <c r="C73" s="12"/>
      <c r="D73" s="12"/>
      <c r="E73" s="12"/>
      <c r="F73" s="12"/>
      <c r="G73" s="12"/>
      <c r="H73" s="12"/>
      <c r="I73" s="129" t="s">
        <v>111</v>
      </c>
      <c r="J73" s="129"/>
      <c r="K73" s="129"/>
      <c r="L73" s="129"/>
      <c r="M73" s="129"/>
      <c r="N73" s="129"/>
      <c r="O73" s="129"/>
      <c r="P73" s="17"/>
    </row>
    <row r="74" spans="2:21" x14ac:dyDescent="0.25">
      <c r="B74" s="1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7"/>
    </row>
    <row r="75" spans="2:21" x14ac:dyDescent="0.25">
      <c r="B75" s="16"/>
      <c r="C75" s="12"/>
      <c r="D75" s="128" t="s">
        <v>113</v>
      </c>
      <c r="E75" s="128"/>
      <c r="F75" s="128"/>
      <c r="G75" s="128"/>
      <c r="H75" s="128"/>
      <c r="I75" s="21"/>
      <c r="J75" s="128" t="s">
        <v>114</v>
      </c>
      <c r="K75" s="128"/>
      <c r="L75" s="128"/>
      <c r="M75" s="128"/>
      <c r="N75" s="128"/>
      <c r="O75" s="12"/>
      <c r="P75" s="17"/>
    </row>
    <row r="76" spans="2:21" x14ac:dyDescent="0.25">
      <c r="B76" s="16"/>
      <c r="C76" s="12"/>
      <c r="D76" s="30" t="s">
        <v>73</v>
      </c>
      <c r="E76" s="30">
        <v>2016</v>
      </c>
      <c r="F76" s="30" t="s">
        <v>74</v>
      </c>
      <c r="G76" s="30" t="s">
        <v>25</v>
      </c>
      <c r="H76" s="30" t="s">
        <v>74</v>
      </c>
      <c r="I76" s="21"/>
      <c r="J76" s="30" t="s">
        <v>73</v>
      </c>
      <c r="K76" s="30">
        <v>2016</v>
      </c>
      <c r="L76" s="30" t="s">
        <v>74</v>
      </c>
      <c r="M76" s="30" t="s">
        <v>25</v>
      </c>
      <c r="N76" s="30" t="s">
        <v>74</v>
      </c>
      <c r="O76" s="12"/>
      <c r="P76" s="17"/>
    </row>
    <row r="77" spans="2:21" x14ac:dyDescent="0.25">
      <c r="B77" s="16"/>
      <c r="C77" s="12"/>
      <c r="D77" s="49" t="s">
        <v>75</v>
      </c>
      <c r="E77" s="68">
        <f>+E88</f>
        <v>145.60611655</v>
      </c>
      <c r="F77" s="50">
        <f>+E77/E79</f>
        <v>0.49279729996086086</v>
      </c>
      <c r="G77" s="68">
        <f>+G88</f>
        <v>13.187394939999999</v>
      </c>
      <c r="H77" s="50">
        <f>+G77/G79</f>
        <v>0.20565347101186379</v>
      </c>
      <c r="I77" s="21"/>
      <c r="J77" s="49" t="s">
        <v>75</v>
      </c>
      <c r="K77" s="68">
        <f>+K88</f>
        <v>448.22096075999997</v>
      </c>
      <c r="L77" s="50">
        <f>+K77/K79</f>
        <v>0.34309815375165886</v>
      </c>
      <c r="M77" s="68">
        <f>+M88</f>
        <v>45.51084505</v>
      </c>
      <c r="N77" s="50">
        <f>+M77/M79</f>
        <v>0.10569207787799371</v>
      </c>
      <c r="O77" s="117">
        <f>+M77+G77</f>
        <v>58.698239989999998</v>
      </c>
      <c r="P77" s="118">
        <f>+SUM(M77+G77)/SUM(M79+G79)</f>
        <v>0.11864874624327974</v>
      </c>
    </row>
    <row r="78" spans="2:21" x14ac:dyDescent="0.25">
      <c r="B78" s="16"/>
      <c r="C78" s="12"/>
      <c r="D78" s="49" t="s">
        <v>3</v>
      </c>
      <c r="E78" s="68">
        <f>+Áncash!E47+Apurímac!E47+Ayacucho!E47+Huancavelica!E47+Huánuco!E47+Ica!E47+Junín!E47+Pasco!E47</f>
        <v>149.86245959999999</v>
      </c>
      <c r="F78" s="50">
        <f>+E78/E79</f>
        <v>0.50720270003913914</v>
      </c>
      <c r="G78" s="68">
        <f>+Áncash!G47+Apurímac!G47+Ayacucho!G47+Huancavelica!G47+Huánuco!G47+Ica!G47+Junín!G47+Pasco!G47</f>
        <v>50.936954020000002</v>
      </c>
      <c r="H78" s="50">
        <f>+G78/G79</f>
        <v>0.79434652898813618</v>
      </c>
      <c r="I78" s="21"/>
      <c r="J78" s="49" t="s">
        <v>3</v>
      </c>
      <c r="K78" s="68">
        <f>+Áncash!K47+Apurímac!K47+Ayacucho!K47+Huancavelica!K47+Huánuco!K47+Ica!K47+Junín!K47+Pasco!K47</f>
        <v>858.17184799999995</v>
      </c>
      <c r="L78" s="50">
        <f>+K78/K79</f>
        <v>0.65690184624834103</v>
      </c>
      <c r="M78" s="68">
        <f>+Áncash!M47+Apurímac!M47+Ayacucho!M47+Huancavelica!M47+Huánuco!M47+Ica!M47+Junín!M47+Pasco!M47</f>
        <v>385.08760625999997</v>
      </c>
      <c r="N78" s="50">
        <f>+M78/M79</f>
        <v>0.89430792212200627</v>
      </c>
      <c r="O78" s="117">
        <f>+M78+G78</f>
        <v>436.02456027999995</v>
      </c>
      <c r="P78" s="118">
        <f>+P79-P77</f>
        <v>0.8813512537567203</v>
      </c>
    </row>
    <row r="79" spans="2:21" x14ac:dyDescent="0.25">
      <c r="B79" s="16"/>
      <c r="C79" s="12"/>
      <c r="D79" s="59" t="s">
        <v>1</v>
      </c>
      <c r="E79" s="69">
        <f>SUM(E77:E78)</f>
        <v>295.46857614999999</v>
      </c>
      <c r="F79" s="60">
        <f>SUM(F77:F78)</f>
        <v>1</v>
      </c>
      <c r="G79" s="69">
        <f>SUM(G77:G78)</f>
        <v>64.124348960000006</v>
      </c>
      <c r="H79" s="60">
        <f>SUM(H77:H78)</f>
        <v>1</v>
      </c>
      <c r="I79" s="21"/>
      <c r="J79" s="59" t="s">
        <v>1</v>
      </c>
      <c r="K79" s="69">
        <f>SUM(K77:K78)</f>
        <v>1306.39280876</v>
      </c>
      <c r="L79" s="60">
        <f>SUM(L77:L78)</f>
        <v>0.99999999999999989</v>
      </c>
      <c r="M79" s="69">
        <f>SUM(M77:M78)</f>
        <v>430.59845130999997</v>
      </c>
      <c r="N79" s="60">
        <f>SUM(N77:N78)</f>
        <v>1</v>
      </c>
      <c r="O79" s="117">
        <f>SUM(O77:O78)</f>
        <v>494.72280026999994</v>
      </c>
      <c r="P79" s="118">
        <v>1</v>
      </c>
    </row>
    <row r="80" spans="2:21" x14ac:dyDescent="0.25">
      <c r="B80" s="16"/>
      <c r="C80" s="12"/>
      <c r="D80" s="61"/>
      <c r="E80" s="61"/>
      <c r="F80" s="61"/>
      <c r="G80" s="61"/>
      <c r="H80" s="61"/>
      <c r="I80" s="21"/>
      <c r="J80" s="61"/>
      <c r="K80" s="61"/>
      <c r="L80" s="61"/>
      <c r="M80" s="61"/>
      <c r="N80" s="61"/>
      <c r="O80" s="119"/>
      <c r="P80" s="39"/>
    </row>
    <row r="81" spans="2:16" x14ac:dyDescent="0.25">
      <c r="B81" s="16"/>
      <c r="C81" s="12"/>
      <c r="D81" s="30" t="s">
        <v>76</v>
      </c>
      <c r="E81" s="30">
        <v>2016</v>
      </c>
      <c r="F81" s="30" t="s">
        <v>74</v>
      </c>
      <c r="G81" s="30" t="s">
        <v>25</v>
      </c>
      <c r="H81" s="30" t="s">
        <v>74</v>
      </c>
      <c r="I81" s="21"/>
      <c r="J81" s="30" t="s">
        <v>76</v>
      </c>
      <c r="K81" s="30">
        <v>2016</v>
      </c>
      <c r="L81" s="30" t="s">
        <v>74</v>
      </c>
      <c r="M81" s="30" t="s">
        <v>25</v>
      </c>
      <c r="N81" s="30" t="s">
        <v>74</v>
      </c>
      <c r="O81" s="119"/>
      <c r="P81" s="39"/>
    </row>
    <row r="82" spans="2:16" x14ac:dyDescent="0.25">
      <c r="B82" s="16"/>
      <c r="C82" s="12"/>
      <c r="D82" s="62" t="s">
        <v>77</v>
      </c>
      <c r="E82" s="68">
        <f>+Áncash!E51+Apurímac!E51+Ayacucho!E51+Huancavelica!E51+Huánuco!E51+Ica!E51+Junín!E51+Pasco!E51</f>
        <v>0</v>
      </c>
      <c r="F82" s="50">
        <f>+E82/E88</f>
        <v>0</v>
      </c>
      <c r="G82" s="68">
        <f>+Áncash!G51+Apurímac!G51+Ayacucho!G51+Huancavelica!G51+Huánuco!G51+Ica!G51+Junín!G51+Pasco!G51</f>
        <v>0</v>
      </c>
      <c r="H82" s="50">
        <f>+G82/G88</f>
        <v>0</v>
      </c>
      <c r="I82" s="21"/>
      <c r="J82" s="62" t="s">
        <v>77</v>
      </c>
      <c r="K82" s="68">
        <f>+Áncash!K51+Apurímac!K51+Ayacucho!K51+Huancavelica!K51+Huánuco!K51+Ica!K51+Junín!K51+Pasco!K51</f>
        <v>0</v>
      </c>
      <c r="L82" s="50">
        <f>+K82/K88</f>
        <v>0</v>
      </c>
      <c r="M82" s="68">
        <f>+Áncash!M51+Apurímac!M51+Ayacucho!M51+Huancavelica!M51+Huánuco!M51+Ica!M51+Junín!M51+Pasco!M51</f>
        <v>0</v>
      </c>
      <c r="N82" s="50">
        <f>+M82/M88</f>
        <v>0</v>
      </c>
      <c r="O82" s="119"/>
      <c r="P82" s="39"/>
    </row>
    <row r="83" spans="2:16" x14ac:dyDescent="0.25">
      <c r="B83" s="16"/>
      <c r="C83" s="12"/>
      <c r="D83" s="62" t="s">
        <v>78</v>
      </c>
      <c r="E83" s="68">
        <f>+Áncash!E52+Apurímac!E52+Ayacucho!E52+Huancavelica!E52+Huánuco!E52+Ica!E52+Junín!E52+Pasco!E52</f>
        <v>32.256883520000002</v>
      </c>
      <c r="F83" s="50">
        <f>+E83/E88</f>
        <v>0.22153522313688823</v>
      </c>
      <c r="G83" s="68">
        <f>+Áncash!G52+Apurímac!G52+Ayacucho!G52+Huancavelica!G52+Huánuco!G52+Ica!G52+Junín!G52+Pasco!G52</f>
        <v>10.194476199999999</v>
      </c>
      <c r="H83" s="50">
        <f>+G83/G88</f>
        <v>0.77304700787250402</v>
      </c>
      <c r="I83" s="21"/>
      <c r="J83" s="62" t="s">
        <v>78</v>
      </c>
      <c r="K83" s="68">
        <f>+Áncash!K52+Apurímac!K52+Ayacucho!K52+Huancavelica!K52+Huánuco!K52+Ica!K52+Junín!K52+Pasco!K52</f>
        <v>96.772952449999991</v>
      </c>
      <c r="L83" s="50">
        <f>+K83/K88</f>
        <v>0.21590456699283436</v>
      </c>
      <c r="M83" s="68">
        <f>+Áncash!M52+Apurímac!M52+Ayacucho!M52+Huancavelica!M52+Huánuco!M52+Ica!M52+Junín!M52+Pasco!M52</f>
        <v>30.573901190000004</v>
      </c>
      <c r="N83" s="50">
        <f>+M83/M88</f>
        <v>0.67179374842216877</v>
      </c>
      <c r="O83" s="120">
        <f>+M83+G83</f>
        <v>40.768377390000005</v>
      </c>
      <c r="P83" s="39"/>
    </row>
    <row r="84" spans="2:16" x14ac:dyDescent="0.25">
      <c r="B84" s="16"/>
      <c r="C84" s="12"/>
      <c r="D84" s="62" t="s">
        <v>79</v>
      </c>
      <c r="E84" s="68">
        <f>+Áncash!E53+Apurímac!E53+Ayacucho!E53+Huancavelica!E53+Huánuco!E53+Ica!E53+Junín!E53+Pasco!E53</f>
        <v>107.65206551</v>
      </c>
      <c r="F84" s="50">
        <f>+E84/E88</f>
        <v>0.73933752276837306</v>
      </c>
      <c r="G84" s="68">
        <f>+Áncash!G53+Apurímac!G53+Ayacucho!G53+Huancavelica!G53+Huánuco!G53+Ica!G53+Junín!G53+Pasco!G53</f>
        <v>0</v>
      </c>
      <c r="H84" s="50">
        <f>+G84/G88</f>
        <v>0</v>
      </c>
      <c r="I84" s="21"/>
      <c r="J84" s="62" t="s">
        <v>79</v>
      </c>
      <c r="K84" s="68">
        <f>+Áncash!K53+Apurímac!K53+Ayacucho!K53+Huancavelica!K53+Huánuco!K53+Ica!K53+Junín!K53+Pasco!K53</f>
        <v>319.39284700000002</v>
      </c>
      <c r="L84" s="50">
        <f>+K84/K88</f>
        <v>0.71257900669892815</v>
      </c>
      <c r="M84" s="68">
        <f>+Áncash!M53+Apurímac!M53+Ayacucho!M53+Huancavelica!M53+Huánuco!M53+Ica!M53+Junín!M53+Pasco!M53</f>
        <v>0</v>
      </c>
      <c r="N84" s="50">
        <f>+M84/M88</f>
        <v>0</v>
      </c>
      <c r="O84" s="120">
        <f>+K84+E84</f>
        <v>427.04491251000002</v>
      </c>
      <c r="P84" s="39"/>
    </row>
    <row r="85" spans="2:16" x14ac:dyDescent="0.25">
      <c r="B85" s="16"/>
      <c r="C85" s="12"/>
      <c r="D85" s="62" t="s">
        <v>80</v>
      </c>
      <c r="E85" s="68">
        <f>+Áncash!E54+Apurímac!E54+Ayacucho!E54+Huancavelica!E54+Huánuco!E54+Ica!E54+Junín!E54+Pasco!E54</f>
        <v>5.6971675199999998</v>
      </c>
      <c r="F85" s="50">
        <f>+E85/E88</f>
        <v>3.9127254094738786E-2</v>
      </c>
      <c r="G85" s="68">
        <f>+Áncash!G54+Apurímac!G54+Ayacucho!G54+Huancavelica!G54+Huánuco!G54+Ica!G54+Junín!G54+Pasco!G54</f>
        <v>2.9929187400000004</v>
      </c>
      <c r="H85" s="50">
        <f>+G85/G88</f>
        <v>0.22695299212749601</v>
      </c>
      <c r="I85" s="21"/>
      <c r="J85" s="62" t="s">
        <v>80</v>
      </c>
      <c r="K85" s="68">
        <f>+Áncash!K54+Apurímac!K54+Ayacucho!K54+Huancavelica!K54+Huánuco!K54+Ica!K54+Junín!K54+Pasco!K54</f>
        <v>17.091502550000001</v>
      </c>
      <c r="L85" s="50">
        <f>+K85/K88</f>
        <v>3.8131868088051447E-2</v>
      </c>
      <c r="M85" s="68">
        <f>+Áncash!M54+Apurímac!M54+Ayacucho!M54+Huancavelica!M54+Huánuco!M54+Ica!M54+Junín!M54+Pasco!M54</f>
        <v>8.978756409999999</v>
      </c>
      <c r="N85" s="50">
        <f>+M85/M88</f>
        <v>0.19728828151038691</v>
      </c>
      <c r="O85" s="120">
        <f>+M85+G85</f>
        <v>11.971675149999999</v>
      </c>
      <c r="P85" s="39"/>
    </row>
    <row r="86" spans="2:16" x14ac:dyDescent="0.25">
      <c r="B86" s="16"/>
      <c r="C86" s="12"/>
      <c r="D86" s="49" t="s">
        <v>81</v>
      </c>
      <c r="E86" s="68">
        <f>+Áncash!E55+Apurímac!E55+Ayacucho!E55+Huancavelica!E55+Huánuco!E55+Ica!E55+Junín!E55+Pasco!E55</f>
        <v>0</v>
      </c>
      <c r="F86" s="50">
        <f>+E86/E88</f>
        <v>0</v>
      </c>
      <c r="G86" s="68">
        <f>+Áncash!G55+Apurímac!G55+Ayacucho!G55+Huancavelica!G55+Huánuco!G55+Ica!G55+Junín!G55+Pasco!G55</f>
        <v>0</v>
      </c>
      <c r="H86" s="50">
        <f>+G86/G88</f>
        <v>0</v>
      </c>
      <c r="I86" s="21"/>
      <c r="J86" s="49" t="s">
        <v>81</v>
      </c>
      <c r="K86" s="68">
        <f>+Áncash!K55+Apurímac!K55+Ayacucho!K55+Huancavelica!K55+Huánuco!K55+Ica!K55+Junín!K55+Pasco!K55</f>
        <v>0</v>
      </c>
      <c r="L86" s="50">
        <f>+K86/K88</f>
        <v>0</v>
      </c>
      <c r="M86" s="68">
        <f>+Áncash!M55+Apurímac!M55+Ayacucho!M55+Huancavelica!M55+Huánuco!M55+Ica!M55+Junín!M55+Pasco!M55</f>
        <v>0</v>
      </c>
      <c r="N86" s="50">
        <f>+M86/M88</f>
        <v>0</v>
      </c>
      <c r="O86" s="119"/>
      <c r="P86" s="39"/>
    </row>
    <row r="87" spans="2:16" x14ac:dyDescent="0.25">
      <c r="B87" s="16"/>
      <c r="C87" s="12"/>
      <c r="D87" s="62" t="s">
        <v>82</v>
      </c>
      <c r="E87" s="68">
        <f>+Áncash!E56+Apurímac!E56+Ayacucho!E56+Huancavelica!E56+Huánuco!E56+Ica!E56+Junín!E56+Pasco!E56</f>
        <v>0</v>
      </c>
      <c r="F87" s="50">
        <f>+E87/E88</f>
        <v>0</v>
      </c>
      <c r="G87" s="68">
        <f>+Áncash!G56+Apurímac!G56+Ayacucho!G56+Huancavelica!G56+Huánuco!G56+Ica!G56+Junín!G56+Pasco!G56</f>
        <v>0</v>
      </c>
      <c r="H87" s="50">
        <f>+G87/G88</f>
        <v>0</v>
      </c>
      <c r="I87" s="21"/>
      <c r="J87" s="62" t="s">
        <v>82</v>
      </c>
      <c r="K87" s="68">
        <f>+Áncash!K56+Apurímac!K56+Ayacucho!K56+Huancavelica!K56+Huánuco!K56+Ica!K56+Junín!K56+Pasco!K56</f>
        <v>14.963658760000001</v>
      </c>
      <c r="L87" s="50">
        <f>+K87/K88</f>
        <v>3.3384558220186177E-2</v>
      </c>
      <c r="M87" s="68">
        <f>+Áncash!M56+Apurímac!M56+Ayacucho!M56+Huancavelica!M56+Huánuco!M56+Ica!M56+Junín!M56+Pasco!M56</f>
        <v>5.9581874500000005</v>
      </c>
      <c r="N87" s="50">
        <f>+M87/M88</f>
        <v>0.13091797006744441</v>
      </c>
      <c r="O87" s="120">
        <f>+M87+G87</f>
        <v>5.9581874500000005</v>
      </c>
      <c r="P87" s="39"/>
    </row>
    <row r="88" spans="2:16" x14ac:dyDescent="0.25">
      <c r="B88" s="16"/>
      <c r="C88" s="12"/>
      <c r="D88" s="59" t="s">
        <v>1</v>
      </c>
      <c r="E88" s="69">
        <f>SUM(E82:E87)</f>
        <v>145.60611655</v>
      </c>
      <c r="F88" s="60">
        <f>SUM(F82:F87)</f>
        <v>1</v>
      </c>
      <c r="G88" s="69">
        <f>SUM(G82:G87)</f>
        <v>13.187394939999999</v>
      </c>
      <c r="H88" s="60">
        <f>SUM(H82:H87)</f>
        <v>1</v>
      </c>
      <c r="I88" s="21"/>
      <c r="J88" s="59" t="s">
        <v>1</v>
      </c>
      <c r="K88" s="69">
        <f>SUM(K82:K87)</f>
        <v>448.22096075999997</v>
      </c>
      <c r="L88" s="60">
        <f>SUM(L82:L87)</f>
        <v>1.0000000000000002</v>
      </c>
      <c r="M88" s="69">
        <f>SUM(M82:M87)</f>
        <v>45.51084505</v>
      </c>
      <c r="N88" s="60">
        <f>SUM(N82:N87)</f>
        <v>1</v>
      </c>
      <c r="O88" s="119"/>
      <c r="P88" s="39"/>
    </row>
    <row r="89" spans="2:16" x14ac:dyDescent="0.25">
      <c r="B89" s="16"/>
      <c r="C89" s="12"/>
      <c r="D89" s="129" t="s">
        <v>84</v>
      </c>
      <c r="E89" s="129"/>
      <c r="F89" s="129"/>
      <c r="G89" s="129"/>
      <c r="H89" s="129"/>
      <c r="I89" s="12"/>
      <c r="J89" s="129" t="s">
        <v>84</v>
      </c>
      <c r="K89" s="129"/>
      <c r="L89" s="129"/>
      <c r="M89" s="129"/>
      <c r="N89" s="129"/>
      <c r="O89" s="12"/>
      <c r="P89" s="17"/>
    </row>
    <row r="90" spans="2:16" x14ac:dyDescent="0.25"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20"/>
    </row>
  </sheetData>
  <sortState ref="S62:T69">
    <sortCondition descending="1" ref="T62:T69"/>
  </sortState>
  <mergeCells count="44">
    <mergeCell ref="B1:O2"/>
    <mergeCell ref="C7:O8"/>
    <mergeCell ref="F10:F11"/>
    <mergeCell ref="G10:H10"/>
    <mergeCell ref="I10:J10"/>
    <mergeCell ref="K10:L10"/>
    <mergeCell ref="M24:M25"/>
    <mergeCell ref="N24:N25"/>
    <mergeCell ref="D30:E30"/>
    <mergeCell ref="D31:E31"/>
    <mergeCell ref="D32:E32"/>
    <mergeCell ref="D24:E25"/>
    <mergeCell ref="F21:L21"/>
    <mergeCell ref="F22:L22"/>
    <mergeCell ref="F24:H24"/>
    <mergeCell ref="I24:K24"/>
    <mergeCell ref="L24:L25"/>
    <mergeCell ref="D26:E26"/>
    <mergeCell ref="D27:E27"/>
    <mergeCell ref="D28:E28"/>
    <mergeCell ref="D29:E29"/>
    <mergeCell ref="C40:G40"/>
    <mergeCell ref="C39:G39"/>
    <mergeCell ref="D37:N37"/>
    <mergeCell ref="D36:N36"/>
    <mergeCell ref="D35:E35"/>
    <mergeCell ref="D33:E33"/>
    <mergeCell ref="D34:E34"/>
    <mergeCell ref="I39:O39"/>
    <mergeCell ref="I40:O40"/>
    <mergeCell ref="C58:O59"/>
    <mergeCell ref="C41:C42"/>
    <mergeCell ref="D41:E41"/>
    <mergeCell ref="F41:G41"/>
    <mergeCell ref="I41:I42"/>
    <mergeCell ref="J41:L41"/>
    <mergeCell ref="M41:O41"/>
    <mergeCell ref="D75:H75"/>
    <mergeCell ref="J75:N75"/>
    <mergeCell ref="D89:H89"/>
    <mergeCell ref="J89:N89"/>
    <mergeCell ref="I70:I71"/>
    <mergeCell ref="I73:O73"/>
    <mergeCell ref="C72:G7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61"/>
  <sheetViews>
    <sheetView zoomScale="85" zoomScaleNormal="85" workbookViewId="0">
      <selection activeCell="E30" sqref="E30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51" t="s">
        <v>17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7" ht="15" customHeight="1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x14ac:dyDescent="0.25"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3" t="s">
        <v>85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7"/>
    </row>
    <row r="9" spans="2:17" x14ac:dyDescent="0.25">
      <c r="B9" s="1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7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6"/>
      <c r="Q10" s="3"/>
    </row>
    <row r="11" spans="2:17" x14ac:dyDescent="0.25">
      <c r="B11" s="16"/>
      <c r="C11" s="157" t="s">
        <v>2</v>
      </c>
      <c r="D11" s="158" t="s">
        <v>18</v>
      </c>
      <c r="E11" s="159"/>
      <c r="F11" s="160"/>
      <c r="G11" s="161" t="s">
        <v>19</v>
      </c>
      <c r="H11" s="162"/>
      <c r="I11" s="163"/>
      <c r="J11" s="164" t="s">
        <v>20</v>
      </c>
      <c r="K11" s="164" t="s">
        <v>21</v>
      </c>
      <c r="L11" s="152" t="s">
        <v>22</v>
      </c>
      <c r="M11" s="153" t="s">
        <v>29</v>
      </c>
      <c r="N11" s="154"/>
      <c r="O11" s="155"/>
      <c r="P11" s="33" t="s">
        <v>32</v>
      </c>
      <c r="Q11" s="34"/>
    </row>
    <row r="12" spans="2:17" x14ac:dyDescent="0.25">
      <c r="B12" s="16"/>
      <c r="C12" s="157"/>
      <c r="D12" s="24" t="s">
        <v>23</v>
      </c>
      <c r="E12" s="24" t="s">
        <v>24</v>
      </c>
      <c r="F12" s="24" t="s">
        <v>1</v>
      </c>
      <c r="G12" s="24" t="s">
        <v>23</v>
      </c>
      <c r="H12" s="24" t="s">
        <v>24</v>
      </c>
      <c r="I12" s="24" t="s">
        <v>1</v>
      </c>
      <c r="J12" s="165"/>
      <c r="K12" s="165"/>
      <c r="L12" s="152"/>
      <c r="M12" s="46" t="s">
        <v>23</v>
      </c>
      <c r="N12" s="30" t="s">
        <v>24</v>
      </c>
      <c r="O12" s="30" t="s">
        <v>1</v>
      </c>
      <c r="P12" s="33" t="s">
        <v>23</v>
      </c>
      <c r="Q12" s="34" t="s">
        <v>24</v>
      </c>
    </row>
    <row r="13" spans="2:17" x14ac:dyDescent="0.25">
      <c r="B13" s="16"/>
      <c r="C13" s="25">
        <v>2009</v>
      </c>
      <c r="D13" s="41">
        <v>771.09908700000005</v>
      </c>
      <c r="E13" s="41">
        <v>1921.529231</v>
      </c>
      <c r="F13" s="42">
        <f>+E13+D13</f>
        <v>2692.628318</v>
      </c>
      <c r="G13" s="41">
        <v>340.31420800000001</v>
      </c>
      <c r="H13" s="41">
        <v>875.98055899999997</v>
      </c>
      <c r="I13" s="42">
        <f>+H13+G13</f>
        <v>1216.2947669999999</v>
      </c>
      <c r="J13" s="26">
        <f>+G13/D13</f>
        <v>0.44133654641455955</v>
      </c>
      <c r="K13" s="26">
        <f t="shared" ref="K13:K20" si="0">+H13/E13</f>
        <v>0.45587678025804645</v>
      </c>
      <c r="L13" s="45">
        <f t="shared" ref="L13:L20" si="1">+I13/F13</f>
        <v>0.45171283346801666</v>
      </c>
      <c r="M13" s="47">
        <f>+G13/P13</f>
        <v>0.35909492273218235</v>
      </c>
      <c r="N13" s="31">
        <f>+H13/Q13</f>
        <v>0.64151982122332307</v>
      </c>
      <c r="O13" s="32">
        <f>+I13/SUM(P13:Q13)</f>
        <v>0.52581140232287904</v>
      </c>
      <c r="P13" s="37">
        <v>947.69985999999994</v>
      </c>
      <c r="Q13" s="38">
        <v>1365.476997</v>
      </c>
    </row>
    <row r="14" spans="2:17" x14ac:dyDescent="0.25">
      <c r="B14" s="16"/>
      <c r="C14" s="25">
        <v>2010</v>
      </c>
      <c r="D14" s="41">
        <v>559.64308800000003</v>
      </c>
      <c r="E14" s="41">
        <v>1494.0117909999999</v>
      </c>
      <c r="F14" s="42">
        <f t="shared" ref="F14:F21" si="2">+E14+D14</f>
        <v>2053.6548789999997</v>
      </c>
      <c r="G14" s="41">
        <v>281.73782799999998</v>
      </c>
      <c r="H14" s="41">
        <v>1032.2470499999999</v>
      </c>
      <c r="I14" s="42">
        <f t="shared" ref="I14:I21" si="3">+H14+G14</f>
        <v>1313.984878</v>
      </c>
      <c r="J14" s="26">
        <f t="shared" ref="J14:J20" si="4">+G14/D14</f>
        <v>0.50342411805146781</v>
      </c>
      <c r="K14" s="26">
        <f t="shared" si="0"/>
        <v>0.69092296072782466</v>
      </c>
      <c r="L14" s="45">
        <f t="shared" si="1"/>
        <v>0.63982750531083765</v>
      </c>
      <c r="M14" s="47">
        <f t="shared" ref="M14:M21" si="5">+G14/P14</f>
        <v>0.22449928687180837</v>
      </c>
      <c r="N14" s="31">
        <f t="shared" ref="N14:N21" si="6">+H14/Q14</f>
        <v>0.70756431488567684</v>
      </c>
      <c r="O14" s="32">
        <f t="shared" ref="O14:O21" si="7">+I14/SUM(P14:Q14)</f>
        <v>0.48418014176358559</v>
      </c>
      <c r="P14" s="37">
        <v>1254.960904</v>
      </c>
      <c r="Q14" s="38">
        <v>1458.8738129999999</v>
      </c>
    </row>
    <row r="15" spans="2:17" x14ac:dyDescent="0.25">
      <c r="B15" s="16"/>
      <c r="C15" s="25">
        <v>2011</v>
      </c>
      <c r="D15" s="41">
        <v>538.14268800000002</v>
      </c>
      <c r="E15" s="41">
        <v>1137.1749070000001</v>
      </c>
      <c r="F15" s="42">
        <f t="shared" si="2"/>
        <v>1675.317595</v>
      </c>
      <c r="G15" s="41">
        <v>294.36167999999998</v>
      </c>
      <c r="H15" s="41">
        <v>612.69709</v>
      </c>
      <c r="I15" s="42">
        <f t="shared" si="3"/>
        <v>907.05876999999998</v>
      </c>
      <c r="J15" s="26">
        <f t="shared" si="4"/>
        <v>0.54699559533920483</v>
      </c>
      <c r="K15" s="26">
        <f t="shared" si="0"/>
        <v>0.53878878809977115</v>
      </c>
      <c r="L15" s="45">
        <f t="shared" si="1"/>
        <v>0.54142496485867808</v>
      </c>
      <c r="M15" s="47">
        <f t="shared" si="5"/>
        <v>0.21189564522100832</v>
      </c>
      <c r="N15" s="31">
        <f t="shared" si="6"/>
        <v>0.61387655312106737</v>
      </c>
      <c r="O15" s="32">
        <f t="shared" si="7"/>
        <v>0.37995794481563938</v>
      </c>
      <c r="P15" s="37">
        <v>1389.1823010000001</v>
      </c>
      <c r="Q15" s="38">
        <v>998.078664</v>
      </c>
    </row>
    <row r="16" spans="2:17" x14ac:dyDescent="0.25">
      <c r="B16" s="16"/>
      <c r="C16" s="25">
        <v>2012</v>
      </c>
      <c r="D16" s="41">
        <v>510.95612199999999</v>
      </c>
      <c r="E16" s="41">
        <v>1433.8952019999999</v>
      </c>
      <c r="F16" s="42">
        <f t="shared" si="2"/>
        <v>1944.851324</v>
      </c>
      <c r="G16" s="41">
        <v>480.44500399999998</v>
      </c>
      <c r="H16" s="41">
        <v>852.01867500000003</v>
      </c>
      <c r="I16" s="42">
        <f t="shared" si="3"/>
        <v>1332.463679</v>
      </c>
      <c r="J16" s="26">
        <f t="shared" si="4"/>
        <v>0.94028622676919404</v>
      </c>
      <c r="K16" s="26">
        <f t="shared" si="0"/>
        <v>0.59419870699867228</v>
      </c>
      <c r="L16" s="45">
        <f t="shared" si="1"/>
        <v>0.68512367118094419</v>
      </c>
      <c r="M16" s="47">
        <f t="shared" si="5"/>
        <v>0.31077562243268536</v>
      </c>
      <c r="N16" s="31">
        <f t="shared" si="6"/>
        <v>0.66899366431894902</v>
      </c>
      <c r="O16" s="32">
        <f t="shared" si="7"/>
        <v>0.4725824112026783</v>
      </c>
      <c r="P16" s="37">
        <v>1545.9546029999999</v>
      </c>
      <c r="Q16" s="38">
        <v>1273.5825769999999</v>
      </c>
    </row>
    <row r="17" spans="2:17" x14ac:dyDescent="0.25">
      <c r="B17" s="16"/>
      <c r="C17" s="25">
        <v>2013</v>
      </c>
      <c r="D17" s="41">
        <v>242.97070199999999</v>
      </c>
      <c r="E17" s="41">
        <v>1493.857432</v>
      </c>
      <c r="F17" s="42">
        <f t="shared" si="2"/>
        <v>1736.8281340000001</v>
      </c>
      <c r="G17" s="41">
        <v>230.079542</v>
      </c>
      <c r="H17" s="41">
        <v>1036.151742</v>
      </c>
      <c r="I17" s="42">
        <f t="shared" si="3"/>
        <v>1266.231284</v>
      </c>
      <c r="J17" s="26">
        <f t="shared" si="4"/>
        <v>0.94694356194435336</v>
      </c>
      <c r="K17" s="26">
        <f t="shared" si="0"/>
        <v>0.69360818496098631</v>
      </c>
      <c r="L17" s="45">
        <f t="shared" si="1"/>
        <v>0.72904811893149579</v>
      </c>
      <c r="M17" s="47">
        <f t="shared" si="5"/>
        <v>0.18762513878767115</v>
      </c>
      <c r="N17" s="31">
        <f t="shared" si="6"/>
        <v>0.69198033901603517</v>
      </c>
      <c r="O17" s="32">
        <f t="shared" si="7"/>
        <v>0.46490335342702799</v>
      </c>
      <c r="P17" s="37">
        <v>1226.2724679999999</v>
      </c>
      <c r="Q17" s="38">
        <v>1497.37165</v>
      </c>
    </row>
    <row r="18" spans="2:17" x14ac:dyDescent="0.25">
      <c r="B18" s="16"/>
      <c r="C18" s="25">
        <v>2014</v>
      </c>
      <c r="D18" s="41">
        <v>170.46127899999999</v>
      </c>
      <c r="E18" s="41">
        <v>1177.8468869999999</v>
      </c>
      <c r="F18" s="42">
        <f t="shared" si="2"/>
        <v>1348.3081659999998</v>
      </c>
      <c r="G18" s="41">
        <v>66.487290999999999</v>
      </c>
      <c r="H18" s="41">
        <v>946.31955100000005</v>
      </c>
      <c r="I18" s="42">
        <f t="shared" si="3"/>
        <v>1012.8068420000001</v>
      </c>
      <c r="J18" s="26">
        <f t="shared" si="4"/>
        <v>0.39004336580156718</v>
      </c>
      <c r="K18" s="26">
        <f t="shared" si="0"/>
        <v>0.80343172057812651</v>
      </c>
      <c r="L18" s="45">
        <f t="shared" si="1"/>
        <v>0.75116866272839899</v>
      </c>
      <c r="M18" s="47">
        <f t="shared" si="5"/>
        <v>5.8956248263705872E-2</v>
      </c>
      <c r="N18" s="31">
        <f t="shared" si="6"/>
        <v>0.62691147806457748</v>
      </c>
      <c r="O18" s="32">
        <f t="shared" si="7"/>
        <v>0.38404129471073217</v>
      </c>
      <c r="P18" s="37">
        <v>1127.7395180000001</v>
      </c>
      <c r="Q18" s="38">
        <v>1509.494696</v>
      </c>
    </row>
    <row r="19" spans="2:17" x14ac:dyDescent="0.25">
      <c r="B19" s="16"/>
      <c r="C19" s="25">
        <v>2015</v>
      </c>
      <c r="D19" s="41">
        <v>187.180587</v>
      </c>
      <c r="E19" s="41">
        <v>579.38132900000005</v>
      </c>
      <c r="F19" s="42">
        <f t="shared" si="2"/>
        <v>766.56191600000011</v>
      </c>
      <c r="G19" s="41">
        <v>40.550122000000002</v>
      </c>
      <c r="H19" s="41">
        <v>351.28828700000003</v>
      </c>
      <c r="I19" s="42">
        <f t="shared" si="3"/>
        <v>391.83840900000001</v>
      </c>
      <c r="J19" s="26">
        <f t="shared" si="4"/>
        <v>0.21663636518032717</v>
      </c>
      <c r="K19" s="26">
        <f t="shared" si="0"/>
        <v>0.60631620215707704</v>
      </c>
      <c r="L19" s="45">
        <f t="shared" si="1"/>
        <v>0.51116341788104169</v>
      </c>
      <c r="M19" s="47">
        <f t="shared" si="5"/>
        <v>3.882557457816492E-2</v>
      </c>
      <c r="N19" s="31">
        <f t="shared" si="6"/>
        <v>0.40463364185563611</v>
      </c>
      <c r="O19" s="32">
        <f t="shared" si="7"/>
        <v>0.20487408287039091</v>
      </c>
      <c r="P19" s="37">
        <v>1044.417821</v>
      </c>
      <c r="Q19" s="38">
        <v>868.16381699999999</v>
      </c>
    </row>
    <row r="20" spans="2:17" x14ac:dyDescent="0.25">
      <c r="B20" s="16"/>
      <c r="C20" s="25">
        <v>2016</v>
      </c>
      <c r="D20" s="41">
        <v>230.78770900000001</v>
      </c>
      <c r="E20" s="41">
        <v>619.59585400000003</v>
      </c>
      <c r="F20" s="42">
        <f t="shared" si="2"/>
        <v>850.38356300000009</v>
      </c>
      <c r="G20" s="41">
        <v>64.407892000000004</v>
      </c>
      <c r="H20" s="41">
        <v>382.887947</v>
      </c>
      <c r="I20" s="42">
        <f t="shared" si="3"/>
        <v>447.295839</v>
      </c>
      <c r="J20" s="26">
        <f t="shared" si="4"/>
        <v>0.27907851886514462</v>
      </c>
      <c r="K20" s="26">
        <f t="shared" si="0"/>
        <v>0.61796402369083636</v>
      </c>
      <c r="L20" s="45">
        <f t="shared" si="1"/>
        <v>0.52599304415294768</v>
      </c>
      <c r="M20" s="47">
        <f t="shared" si="5"/>
        <v>5.5496434012096099E-2</v>
      </c>
      <c r="N20" s="31">
        <f t="shared" si="6"/>
        <v>0.39224652185499798</v>
      </c>
      <c r="O20" s="32">
        <f t="shared" si="7"/>
        <v>0.20933777577279863</v>
      </c>
      <c r="P20" s="37">
        <v>1160.5771279999999</v>
      </c>
      <c r="Q20" s="38">
        <v>976.14108899999997</v>
      </c>
    </row>
    <row r="21" spans="2:17" x14ac:dyDescent="0.25">
      <c r="B21" s="16"/>
      <c r="C21" s="25" t="s">
        <v>25</v>
      </c>
      <c r="D21" s="41">
        <v>215.878638</v>
      </c>
      <c r="E21" s="41">
        <v>501.19423799999998</v>
      </c>
      <c r="F21" s="42">
        <f t="shared" si="2"/>
        <v>717.07287599999995</v>
      </c>
      <c r="G21" s="41">
        <v>10.013177000000001</v>
      </c>
      <c r="H21" s="41">
        <v>78.312753999999998</v>
      </c>
      <c r="I21" s="42">
        <f t="shared" si="3"/>
        <v>88.325930999999997</v>
      </c>
      <c r="J21" s="26">
        <f>+G21/D21</f>
        <v>4.6383361933198787E-2</v>
      </c>
      <c r="K21" s="26">
        <f t="shared" ref="K21:L21" si="8">+H21/E21</f>
        <v>0.15625230312404351</v>
      </c>
      <c r="L21" s="45">
        <f t="shared" si="8"/>
        <v>0.12317566868893812</v>
      </c>
      <c r="M21" s="47">
        <f t="shared" si="5"/>
        <v>2.9508390273505117E-2</v>
      </c>
      <c r="N21" s="31">
        <f t="shared" si="6"/>
        <v>0.33732545615277787</v>
      </c>
      <c r="O21" s="32">
        <f t="shared" si="7"/>
        <v>0.15455347507957828</v>
      </c>
      <c r="P21" s="37">
        <v>339.33321699999999</v>
      </c>
      <c r="Q21" s="38">
        <v>232.15785399999999</v>
      </c>
    </row>
    <row r="22" spans="2:17" x14ac:dyDescent="0.25">
      <c r="B22" s="16"/>
      <c r="C22" s="27" t="s">
        <v>31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22">
        <f>SUM(P13:P21)</f>
        <v>10036.13782</v>
      </c>
      <c r="Q22" s="122">
        <f>SUM(Q13:Q21)</f>
        <v>10179.341156999999</v>
      </c>
    </row>
    <row r="23" spans="2:17" x14ac:dyDescent="0.25">
      <c r="B23" s="16"/>
      <c r="C23" s="156" t="s">
        <v>30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36"/>
      <c r="Q23" s="3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02"/>
      <c r="Q24" s="3"/>
    </row>
    <row r="27" spans="2:17" x14ac:dyDescent="0.25">
      <c r="B27" s="13" t="s">
        <v>83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2:17" ht="15" customHeight="1" x14ac:dyDescent="0.25">
      <c r="B28" s="16"/>
      <c r="C28" s="133" t="s">
        <v>86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7"/>
      <c r="Q28" s="35"/>
    </row>
    <row r="29" spans="2:17" x14ac:dyDescent="0.25">
      <c r="B29" s="16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7"/>
      <c r="Q29" s="35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23</v>
      </c>
      <c r="I31" s="30" t="s">
        <v>24</v>
      </c>
      <c r="J31" s="30" t="s">
        <v>1</v>
      </c>
      <c r="K31" s="30" t="s">
        <v>38</v>
      </c>
      <c r="L31" s="12"/>
      <c r="M31" s="12"/>
      <c r="N31" s="12"/>
      <c r="O31" s="12"/>
      <c r="P31" s="63"/>
      <c r="Q31" s="35"/>
    </row>
    <row r="32" spans="2:17" x14ac:dyDescent="0.25">
      <c r="B32" s="16"/>
      <c r="C32" s="12"/>
      <c r="D32" s="12"/>
      <c r="E32" s="12"/>
      <c r="F32" s="12"/>
      <c r="G32" s="48">
        <v>2009</v>
      </c>
      <c r="H32" s="58">
        <v>221.93568168000002</v>
      </c>
      <c r="I32" s="58">
        <v>673.11384594000003</v>
      </c>
      <c r="J32" s="58">
        <f>+I32+H32</f>
        <v>895.04952762000005</v>
      </c>
      <c r="K32" s="49"/>
      <c r="L32" s="12"/>
      <c r="M32" s="12"/>
      <c r="N32" s="12"/>
      <c r="O32" s="12"/>
      <c r="P32" s="63"/>
      <c r="Q32" s="35"/>
    </row>
    <row r="33" spans="2:17" x14ac:dyDescent="0.25">
      <c r="B33" s="16"/>
      <c r="C33" s="12"/>
      <c r="D33" s="12"/>
      <c r="E33" s="12"/>
      <c r="F33" s="12"/>
      <c r="G33" s="48">
        <v>2010</v>
      </c>
      <c r="H33" s="58">
        <v>238.26229537999998</v>
      </c>
      <c r="I33" s="58">
        <v>660.68425738999997</v>
      </c>
      <c r="J33" s="58">
        <f t="shared" ref="J33:J40" si="9">+I33+H33</f>
        <v>898.94655276999993</v>
      </c>
      <c r="K33" s="50">
        <f>+J33/J32-1</f>
        <v>4.3539771037726105E-3</v>
      </c>
      <c r="L33" s="12"/>
      <c r="M33" s="12"/>
      <c r="N33" s="12"/>
      <c r="O33" s="12"/>
      <c r="P33" s="63"/>
      <c r="Q33" s="35"/>
    </row>
    <row r="34" spans="2:17" x14ac:dyDescent="0.25">
      <c r="B34" s="16"/>
      <c r="C34" s="12"/>
      <c r="D34" s="12"/>
      <c r="E34" s="12"/>
      <c r="F34" s="12"/>
      <c r="G34" s="48">
        <v>2011</v>
      </c>
      <c r="H34" s="58">
        <v>412.13020549000004</v>
      </c>
      <c r="I34" s="58">
        <v>665.23165798000002</v>
      </c>
      <c r="J34" s="58">
        <f t="shared" si="9"/>
        <v>1077.3618634700001</v>
      </c>
      <c r="K34" s="50">
        <f t="shared" ref="K34:K40" si="10">+J34/J33-1</f>
        <v>0.1984715444430305</v>
      </c>
      <c r="L34" s="12"/>
      <c r="M34" s="12"/>
      <c r="N34" s="12"/>
      <c r="O34" s="12"/>
      <c r="P34" s="63"/>
      <c r="Q34" s="35"/>
    </row>
    <row r="35" spans="2:17" x14ac:dyDescent="0.25">
      <c r="B35" s="16"/>
      <c r="C35" s="12"/>
      <c r="D35" s="12"/>
      <c r="E35" s="12"/>
      <c r="F35" s="12"/>
      <c r="G35" s="48">
        <v>2012</v>
      </c>
      <c r="H35" s="58">
        <v>277.60622595999996</v>
      </c>
      <c r="I35" s="58">
        <v>876.83252845000004</v>
      </c>
      <c r="J35" s="58">
        <f t="shared" si="9"/>
        <v>1154.43875441</v>
      </c>
      <c r="K35" s="50">
        <f t="shared" si="10"/>
        <v>7.1542249223253807E-2</v>
      </c>
      <c r="L35" s="12"/>
      <c r="M35" s="12"/>
      <c r="N35" s="12"/>
      <c r="O35" s="12"/>
      <c r="P35" s="63"/>
      <c r="Q35" s="35"/>
    </row>
    <row r="36" spans="2:17" x14ac:dyDescent="0.25">
      <c r="B36" s="16"/>
      <c r="C36" s="12"/>
      <c r="D36" s="12"/>
      <c r="E36" s="12"/>
      <c r="F36" s="12"/>
      <c r="G36" s="48">
        <v>2013</v>
      </c>
      <c r="H36" s="58">
        <v>262.33589410000002</v>
      </c>
      <c r="I36" s="58">
        <v>857.79308040000001</v>
      </c>
      <c r="J36" s="58">
        <f t="shared" si="9"/>
        <v>1120.1289744999999</v>
      </c>
      <c r="K36" s="50">
        <f t="shared" si="10"/>
        <v>-2.9719878840636094E-2</v>
      </c>
      <c r="L36" s="12"/>
      <c r="M36" s="12"/>
      <c r="N36" s="12"/>
      <c r="O36" s="12"/>
      <c r="P36" s="63"/>
      <c r="Q36" s="35"/>
    </row>
    <row r="37" spans="2:17" x14ac:dyDescent="0.25">
      <c r="B37" s="16"/>
      <c r="C37" s="12"/>
      <c r="D37" s="12"/>
      <c r="E37" s="12"/>
      <c r="F37" s="12"/>
      <c r="G37" s="48">
        <v>2014</v>
      </c>
      <c r="H37" s="58">
        <v>193.49702203999999</v>
      </c>
      <c r="I37" s="58">
        <v>669.38101065000001</v>
      </c>
      <c r="J37" s="58">
        <f t="shared" si="9"/>
        <v>862.87803269000005</v>
      </c>
      <c r="K37" s="50">
        <f t="shared" si="10"/>
        <v>-0.22966189400183212</v>
      </c>
      <c r="L37" s="12"/>
      <c r="M37" s="12"/>
      <c r="N37" s="12"/>
      <c r="O37" s="12"/>
      <c r="P37" s="17"/>
    </row>
    <row r="38" spans="2:17" x14ac:dyDescent="0.25">
      <c r="B38" s="16"/>
      <c r="C38" s="12"/>
      <c r="D38" s="12"/>
      <c r="E38" s="12"/>
      <c r="F38" s="12"/>
      <c r="G38" s="48">
        <v>2015</v>
      </c>
      <c r="H38" s="58">
        <v>121.27331190999999</v>
      </c>
      <c r="I38" s="58">
        <v>425.64772506000003</v>
      </c>
      <c r="J38" s="58">
        <f t="shared" si="9"/>
        <v>546.92103697000005</v>
      </c>
      <c r="K38" s="50">
        <f t="shared" si="10"/>
        <v>-0.36616646124946794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8">
        <v>2016</v>
      </c>
      <c r="H39" s="58">
        <v>103.2023432</v>
      </c>
      <c r="I39" s="58">
        <v>381.78482933999999</v>
      </c>
      <c r="J39" s="58">
        <f t="shared" si="9"/>
        <v>484.98717253999996</v>
      </c>
      <c r="K39" s="50">
        <f t="shared" si="10"/>
        <v>-0.11324096211972423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8" t="s">
        <v>25</v>
      </c>
      <c r="H40" s="58">
        <v>9.7898345800000008</v>
      </c>
      <c r="I40" s="58">
        <v>58.270396869999999</v>
      </c>
      <c r="J40" s="58">
        <f t="shared" si="9"/>
        <v>68.060231450000003</v>
      </c>
      <c r="K40" s="50">
        <f t="shared" si="10"/>
        <v>-0.85966591426830652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31</v>
      </c>
      <c r="H41" s="51"/>
      <c r="I41" s="51"/>
      <c r="J41" s="51"/>
      <c r="K41" s="51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29" t="s">
        <v>84</v>
      </c>
      <c r="H42" s="129"/>
      <c r="I42" s="129"/>
      <c r="J42" s="129"/>
      <c r="K42" s="12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28" t="s">
        <v>113</v>
      </c>
      <c r="E44" s="128"/>
      <c r="F44" s="128"/>
      <c r="G44" s="128"/>
      <c r="H44" s="128"/>
      <c r="I44" s="21"/>
      <c r="J44" s="128" t="s">
        <v>114</v>
      </c>
      <c r="K44" s="128"/>
      <c r="L44" s="128"/>
      <c r="M44" s="128"/>
      <c r="N44" s="128"/>
      <c r="O44" s="12"/>
      <c r="P44" s="17"/>
    </row>
    <row r="45" spans="2:17" x14ac:dyDescent="0.25">
      <c r="B45" s="16"/>
      <c r="C45" s="12"/>
      <c r="D45" s="30" t="s">
        <v>73</v>
      </c>
      <c r="E45" s="30">
        <v>2016</v>
      </c>
      <c r="F45" s="30" t="s">
        <v>74</v>
      </c>
      <c r="G45" s="30" t="s">
        <v>25</v>
      </c>
      <c r="H45" s="30" t="s">
        <v>74</v>
      </c>
      <c r="I45" s="21"/>
      <c r="J45" s="30" t="s">
        <v>73</v>
      </c>
      <c r="K45" s="30">
        <v>2016</v>
      </c>
      <c r="L45" s="30" t="s">
        <v>74</v>
      </c>
      <c r="M45" s="30" t="s">
        <v>25</v>
      </c>
      <c r="N45" s="30" t="s">
        <v>74</v>
      </c>
      <c r="O45" s="12"/>
      <c r="P45" s="17"/>
    </row>
    <row r="46" spans="2:17" x14ac:dyDescent="0.25">
      <c r="B46" s="16"/>
      <c r="C46" s="12"/>
      <c r="D46" s="49" t="s">
        <v>75</v>
      </c>
      <c r="E46" s="68">
        <f>+E57</f>
        <v>88.271389040000003</v>
      </c>
      <c r="F46" s="50">
        <f>+E46/E48</f>
        <v>0.85532349656960116</v>
      </c>
      <c r="G46" s="68">
        <f>+G57</f>
        <v>3.4690170500000002</v>
      </c>
      <c r="H46" s="50">
        <f>+G46/G48</f>
        <v>0.35434889340081166</v>
      </c>
      <c r="I46" s="21"/>
      <c r="J46" s="49" t="s">
        <v>75</v>
      </c>
      <c r="K46" s="68">
        <f>+K57</f>
        <v>261.18486521</v>
      </c>
      <c r="L46" s="50">
        <f>+K46/K48</f>
        <v>0.68411535801858903</v>
      </c>
      <c r="M46" s="68">
        <f>+M57</f>
        <v>10.39752346</v>
      </c>
      <c r="N46" s="50">
        <f>+M46/M48</f>
        <v>0.17843577559968657</v>
      </c>
      <c r="O46" s="12"/>
      <c r="P46" s="17"/>
    </row>
    <row r="47" spans="2:17" x14ac:dyDescent="0.25">
      <c r="B47" s="16"/>
      <c r="C47" s="12"/>
      <c r="D47" s="49" t="s">
        <v>3</v>
      </c>
      <c r="E47" s="68">
        <v>14.930954160000001</v>
      </c>
      <c r="F47" s="50">
        <f>+E47/E48</f>
        <v>0.14467650343039887</v>
      </c>
      <c r="G47" s="68">
        <v>6.3208175300000002</v>
      </c>
      <c r="H47" s="50">
        <f>+G47/G48</f>
        <v>0.64565110659918834</v>
      </c>
      <c r="I47" s="21"/>
      <c r="J47" s="49" t="s">
        <v>3</v>
      </c>
      <c r="K47" s="68">
        <v>120.59996412999999</v>
      </c>
      <c r="L47" s="50">
        <f>+K47/K48</f>
        <v>0.31588464198141097</v>
      </c>
      <c r="M47" s="68">
        <v>47.872873410000011</v>
      </c>
      <c r="N47" s="50">
        <f>+M47/M48</f>
        <v>0.8215642244003134</v>
      </c>
      <c r="O47" s="12"/>
      <c r="P47" s="17"/>
    </row>
    <row r="48" spans="2:17" x14ac:dyDescent="0.25">
      <c r="B48" s="16"/>
      <c r="C48" s="12"/>
      <c r="D48" s="59" t="s">
        <v>1</v>
      </c>
      <c r="E48" s="69">
        <f>SUM(E46:E47)</f>
        <v>103.2023432</v>
      </c>
      <c r="F48" s="60">
        <f>SUM(F46:F47)</f>
        <v>1</v>
      </c>
      <c r="G48" s="69">
        <f>SUM(G46:G47)</f>
        <v>9.7898345800000008</v>
      </c>
      <c r="H48" s="60">
        <f>SUM(H46:H47)</f>
        <v>1</v>
      </c>
      <c r="I48" s="21"/>
      <c r="J48" s="59" t="s">
        <v>1</v>
      </c>
      <c r="K48" s="69">
        <f>SUM(K46:K47)</f>
        <v>381.78482933999999</v>
      </c>
      <c r="L48" s="60">
        <f>SUM(L46:L47)</f>
        <v>1</v>
      </c>
      <c r="M48" s="69">
        <f>SUM(M46:M47)</f>
        <v>58.270396870000013</v>
      </c>
      <c r="N48" s="60">
        <f>SUM(N46:N47)</f>
        <v>1</v>
      </c>
      <c r="O48" s="12"/>
      <c r="P48" s="17"/>
    </row>
    <row r="49" spans="2:16" x14ac:dyDescent="0.25">
      <c r="B49" s="16"/>
      <c r="C49" s="12"/>
      <c r="D49" s="61"/>
      <c r="E49" s="61"/>
      <c r="F49" s="61"/>
      <c r="G49" s="61"/>
      <c r="H49" s="61"/>
      <c r="I49" s="21"/>
      <c r="J49" s="61"/>
      <c r="K49" s="61"/>
      <c r="L49" s="61"/>
      <c r="M49" s="61"/>
      <c r="N49" s="61"/>
      <c r="O49" s="12"/>
      <c r="P49" s="17"/>
    </row>
    <row r="50" spans="2:16" x14ac:dyDescent="0.25">
      <c r="B50" s="16"/>
      <c r="C50" s="12"/>
      <c r="D50" s="30" t="s">
        <v>76</v>
      </c>
      <c r="E50" s="30">
        <v>2016</v>
      </c>
      <c r="F50" s="30" t="s">
        <v>74</v>
      </c>
      <c r="G50" s="30" t="s">
        <v>25</v>
      </c>
      <c r="H50" s="30" t="s">
        <v>74</v>
      </c>
      <c r="I50" s="21"/>
      <c r="J50" s="30" t="s">
        <v>76</v>
      </c>
      <c r="K50" s="30">
        <v>2016</v>
      </c>
      <c r="L50" s="30" t="s">
        <v>74</v>
      </c>
      <c r="M50" s="30" t="s">
        <v>25</v>
      </c>
      <c r="N50" s="30" t="s">
        <v>74</v>
      </c>
      <c r="O50" s="12"/>
      <c r="P50" s="17"/>
    </row>
    <row r="51" spans="2:16" x14ac:dyDescent="0.25">
      <c r="B51" s="16"/>
      <c r="C51" s="12"/>
      <c r="D51" s="62" t="s">
        <v>77</v>
      </c>
      <c r="E51" s="68">
        <v>0</v>
      </c>
      <c r="F51" s="50">
        <f>+E51/E57</f>
        <v>0</v>
      </c>
      <c r="G51" s="68">
        <v>0</v>
      </c>
      <c r="H51" s="50">
        <f>+G51/G57</f>
        <v>0</v>
      </c>
      <c r="I51" s="21"/>
      <c r="J51" s="62" t="s">
        <v>77</v>
      </c>
      <c r="K51" s="68">
        <v>0</v>
      </c>
      <c r="L51" s="50">
        <f>+K51/K57</f>
        <v>0</v>
      </c>
      <c r="M51" s="68">
        <v>0</v>
      </c>
      <c r="N51" s="50">
        <f>+M51/M57</f>
        <v>0</v>
      </c>
      <c r="O51" s="12"/>
      <c r="P51" s="17"/>
    </row>
    <row r="52" spans="2:16" x14ac:dyDescent="0.25">
      <c r="B52" s="16"/>
      <c r="C52" s="12"/>
      <c r="D52" s="62" t="s">
        <v>78</v>
      </c>
      <c r="E52" s="68">
        <v>6.1880198899999996</v>
      </c>
      <c r="F52" s="50">
        <f>+E52/E57</f>
        <v>7.0102214967931578E-2</v>
      </c>
      <c r="G52" s="68">
        <v>1.69263992</v>
      </c>
      <c r="H52" s="50">
        <f>+G52/G57</f>
        <v>0.487930700715351</v>
      </c>
      <c r="I52" s="21"/>
      <c r="J52" s="62" t="s">
        <v>78</v>
      </c>
      <c r="K52" s="68">
        <v>18.564059829999998</v>
      </c>
      <c r="L52" s="50">
        <f>+K52/K57</f>
        <v>7.1076322952610488E-2</v>
      </c>
      <c r="M52" s="68">
        <v>5.0683919500000005</v>
      </c>
      <c r="N52" s="50">
        <f>+M52/M57</f>
        <v>0.48746145844233568</v>
      </c>
      <c r="O52" s="12"/>
      <c r="P52" s="17"/>
    </row>
    <row r="53" spans="2:16" x14ac:dyDescent="0.25">
      <c r="B53" s="16"/>
      <c r="C53" s="12"/>
      <c r="D53" s="62" t="s">
        <v>79</v>
      </c>
      <c r="E53" s="68">
        <v>79.32327875</v>
      </c>
      <c r="F53" s="50">
        <f>+E53/E57</f>
        <v>0.89862955157593383</v>
      </c>
      <c r="G53" s="68">
        <v>0</v>
      </c>
      <c r="H53" s="50">
        <f>+G53/G57</f>
        <v>0</v>
      </c>
      <c r="I53" s="21"/>
      <c r="J53" s="62" t="s">
        <v>79</v>
      </c>
      <c r="K53" s="68">
        <v>234.34053415</v>
      </c>
      <c r="L53" s="50">
        <f>+K53/K57</f>
        <v>0.89722095482670328</v>
      </c>
      <c r="M53" s="68">
        <v>0</v>
      </c>
      <c r="N53" s="50">
        <f>+M53/M57</f>
        <v>0</v>
      </c>
      <c r="O53" s="12"/>
      <c r="P53" s="17"/>
    </row>
    <row r="54" spans="2:16" x14ac:dyDescent="0.25">
      <c r="B54" s="16"/>
      <c r="C54" s="12"/>
      <c r="D54" s="62" t="s">
        <v>80</v>
      </c>
      <c r="E54" s="68">
        <v>2.7600904000000002</v>
      </c>
      <c r="F54" s="50">
        <f>+E54/E57</f>
        <v>3.1268233456134588E-2</v>
      </c>
      <c r="G54" s="68">
        <v>1.7763771300000002</v>
      </c>
      <c r="H54" s="50">
        <f>+G54/G57</f>
        <v>0.51206929928464895</v>
      </c>
      <c r="I54" s="21"/>
      <c r="J54" s="62" t="s">
        <v>80</v>
      </c>
      <c r="K54" s="68">
        <v>8.2802712300000003</v>
      </c>
      <c r="L54" s="50">
        <f>+K54/K57</f>
        <v>3.1702722220686215E-2</v>
      </c>
      <c r="M54" s="68">
        <v>5.3291315099999998</v>
      </c>
      <c r="N54" s="50">
        <f>+M54/M57</f>
        <v>0.51253854155766432</v>
      </c>
      <c r="O54" s="12"/>
      <c r="P54" s="17"/>
    </row>
    <row r="55" spans="2:16" x14ac:dyDescent="0.25">
      <c r="B55" s="16"/>
      <c r="C55" s="12"/>
      <c r="D55" s="49" t="s">
        <v>81</v>
      </c>
      <c r="E55" s="68">
        <v>0</v>
      </c>
      <c r="F55" s="50">
        <f>+E55/E57</f>
        <v>0</v>
      </c>
      <c r="G55" s="68">
        <v>0</v>
      </c>
      <c r="H55" s="50">
        <f>+G55/G57</f>
        <v>0</v>
      </c>
      <c r="I55" s="21"/>
      <c r="J55" s="49" t="s">
        <v>81</v>
      </c>
      <c r="K55" s="68">
        <v>0</v>
      </c>
      <c r="L55" s="50">
        <f>+K55/K57</f>
        <v>0</v>
      </c>
      <c r="M55" s="68">
        <v>0</v>
      </c>
      <c r="N55" s="50">
        <f>+M55/M57</f>
        <v>0</v>
      </c>
      <c r="O55" s="12"/>
      <c r="P55" s="17"/>
    </row>
    <row r="56" spans="2:16" x14ac:dyDescent="0.25">
      <c r="B56" s="16"/>
      <c r="C56" s="12"/>
      <c r="D56" s="62" t="s">
        <v>82</v>
      </c>
      <c r="E56" s="68">
        <v>0</v>
      </c>
      <c r="F56" s="50">
        <f>+E56/E57</f>
        <v>0</v>
      </c>
      <c r="G56" s="68">
        <v>0</v>
      </c>
      <c r="H56" s="50">
        <f>+G56/G57</f>
        <v>0</v>
      </c>
      <c r="I56" s="21"/>
      <c r="J56" s="62" t="s">
        <v>82</v>
      </c>
      <c r="K56" s="68">
        <v>0</v>
      </c>
      <c r="L56" s="50">
        <f>+K56/K57</f>
        <v>0</v>
      </c>
      <c r="M56" s="68">
        <v>0</v>
      </c>
      <c r="N56" s="50">
        <f>+M56/M57</f>
        <v>0</v>
      </c>
      <c r="O56" s="12"/>
      <c r="P56" s="17"/>
    </row>
    <row r="57" spans="2:16" x14ac:dyDescent="0.25">
      <c r="B57" s="16"/>
      <c r="C57" s="12"/>
      <c r="D57" s="59" t="s">
        <v>1</v>
      </c>
      <c r="E57" s="69">
        <f>SUM(E51:E56)</f>
        <v>88.271389040000003</v>
      </c>
      <c r="F57" s="60">
        <f>SUM(F51:F56)</f>
        <v>1</v>
      </c>
      <c r="G57" s="69">
        <f>SUM(G51:G56)</f>
        <v>3.4690170500000002</v>
      </c>
      <c r="H57" s="60">
        <f>SUM(H51:H56)</f>
        <v>1</v>
      </c>
      <c r="I57" s="21"/>
      <c r="J57" s="59" t="s">
        <v>1</v>
      </c>
      <c r="K57" s="69">
        <f>SUM(K51:K56)</f>
        <v>261.18486521</v>
      </c>
      <c r="L57" s="60">
        <f>SUM(L51:L56)</f>
        <v>1</v>
      </c>
      <c r="M57" s="69">
        <f>SUM(M51:M56)</f>
        <v>10.39752346</v>
      </c>
      <c r="N57" s="60">
        <f>SUM(N51:N56)</f>
        <v>1</v>
      </c>
      <c r="O57" s="12"/>
      <c r="P57" s="17"/>
    </row>
    <row r="58" spans="2:16" x14ac:dyDescent="0.25">
      <c r="B58" s="16"/>
      <c r="C58" s="12"/>
      <c r="D58" s="129" t="s">
        <v>84</v>
      </c>
      <c r="E58" s="129"/>
      <c r="F58" s="129"/>
      <c r="G58" s="129"/>
      <c r="H58" s="129"/>
      <c r="I58" s="12"/>
      <c r="J58" s="129" t="s">
        <v>84</v>
      </c>
      <c r="K58" s="129"/>
      <c r="L58" s="129"/>
      <c r="M58" s="129"/>
      <c r="N58" s="12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K11:L23">
    <sortCondition descending="1" ref="K12:K24"/>
  </sortState>
  <mergeCells count="16">
    <mergeCell ref="B1:P2"/>
    <mergeCell ref="C28:O29"/>
    <mergeCell ref="D58:H58"/>
    <mergeCell ref="J58:N58"/>
    <mergeCell ref="C8:O9"/>
    <mergeCell ref="D44:H44"/>
    <mergeCell ref="J44:N44"/>
    <mergeCell ref="L11:L12"/>
    <mergeCell ref="M11:O11"/>
    <mergeCell ref="C23:O23"/>
    <mergeCell ref="G42:K42"/>
    <mergeCell ref="C11:C12"/>
    <mergeCell ref="D11:F11"/>
    <mergeCell ref="G11:I11"/>
    <mergeCell ref="J11:J12"/>
    <mergeCell ref="K11:K1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B5" sqref="B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51" t="s">
        <v>26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7" ht="15" customHeight="1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3" t="s">
        <v>85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7"/>
    </row>
    <row r="9" spans="2:17" x14ac:dyDescent="0.25">
      <c r="B9" s="1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7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2:17" ht="15" customHeight="1" x14ac:dyDescent="0.25">
      <c r="B11" s="16"/>
      <c r="C11" s="157" t="s">
        <v>2</v>
      </c>
      <c r="D11" s="158" t="s">
        <v>18</v>
      </c>
      <c r="E11" s="159"/>
      <c r="F11" s="160"/>
      <c r="G11" s="161" t="s">
        <v>19</v>
      </c>
      <c r="H11" s="162"/>
      <c r="I11" s="163"/>
      <c r="J11" s="164" t="s">
        <v>20</v>
      </c>
      <c r="K11" s="164" t="s">
        <v>21</v>
      </c>
      <c r="L11" s="152" t="s">
        <v>22</v>
      </c>
      <c r="M11" s="153" t="s">
        <v>29</v>
      </c>
      <c r="N11" s="154"/>
      <c r="O11" s="155"/>
      <c r="P11" s="33" t="s">
        <v>32</v>
      </c>
      <c r="Q11" s="34"/>
    </row>
    <row r="12" spans="2:17" x14ac:dyDescent="0.25">
      <c r="B12" s="16"/>
      <c r="C12" s="157"/>
      <c r="D12" s="24" t="s">
        <v>23</v>
      </c>
      <c r="E12" s="24" t="s">
        <v>24</v>
      </c>
      <c r="F12" s="24" t="s">
        <v>1</v>
      </c>
      <c r="G12" s="24" t="s">
        <v>23</v>
      </c>
      <c r="H12" s="24" t="s">
        <v>24</v>
      </c>
      <c r="I12" s="24" t="s">
        <v>1</v>
      </c>
      <c r="J12" s="165"/>
      <c r="K12" s="165"/>
      <c r="L12" s="152"/>
      <c r="M12" s="46" t="s">
        <v>23</v>
      </c>
      <c r="N12" s="30" t="s">
        <v>24</v>
      </c>
      <c r="O12" s="30" t="s">
        <v>1</v>
      </c>
      <c r="P12" s="33" t="s">
        <v>23</v>
      </c>
      <c r="Q12" s="34" t="s">
        <v>24</v>
      </c>
    </row>
    <row r="13" spans="2:17" x14ac:dyDescent="0.25">
      <c r="B13" s="16"/>
      <c r="C13" s="25">
        <v>2009</v>
      </c>
      <c r="D13" s="41">
        <v>21.968136999999999</v>
      </c>
      <c r="E13" s="41">
        <v>74.236497</v>
      </c>
      <c r="F13" s="42">
        <f>+E13+D13</f>
        <v>96.204633999999999</v>
      </c>
      <c r="G13" s="41">
        <v>4.7580809999999998</v>
      </c>
      <c r="H13" s="41">
        <v>32.145924000000001</v>
      </c>
      <c r="I13" s="42">
        <f>+H13+G13</f>
        <v>36.904004999999998</v>
      </c>
      <c r="J13" s="26">
        <f>+G13/D13</f>
        <v>0.21659010047142369</v>
      </c>
      <c r="K13" s="26">
        <f t="shared" ref="K13:L21" si="0">+H13/E13</f>
        <v>0.43302048586694497</v>
      </c>
      <c r="L13" s="45">
        <f t="shared" si="0"/>
        <v>0.38359903744345619</v>
      </c>
      <c r="M13" s="47">
        <f>+G13/P13</f>
        <v>1.2495869217759376E-2</v>
      </c>
      <c r="N13" s="31">
        <f>+H13/Q13</f>
        <v>0.1404727830564515</v>
      </c>
      <c r="O13" s="32">
        <f>+I13/SUM(P13:Q13)</f>
        <v>6.0536749846545737E-2</v>
      </c>
      <c r="P13" s="43">
        <v>380.772311</v>
      </c>
      <c r="Q13" s="44">
        <v>228.84094200000001</v>
      </c>
    </row>
    <row r="14" spans="2:17" x14ac:dyDescent="0.25">
      <c r="B14" s="16"/>
      <c r="C14" s="25">
        <v>2010</v>
      </c>
      <c r="D14" s="41">
        <v>137.06455700000001</v>
      </c>
      <c r="E14" s="41">
        <v>99.271148999999994</v>
      </c>
      <c r="F14" s="42">
        <f t="shared" ref="F14:F21" si="1">+E14+D14</f>
        <v>236.33570600000002</v>
      </c>
      <c r="G14" s="41">
        <v>59.584116000000002</v>
      </c>
      <c r="H14" s="41">
        <v>60.615963999999998</v>
      </c>
      <c r="I14" s="42">
        <f t="shared" ref="I14:I21" si="2">+H14+G14</f>
        <v>120.20008</v>
      </c>
      <c r="J14" s="26">
        <f t="shared" ref="J14:J20" si="3">+G14/D14</f>
        <v>0.43471570845262353</v>
      </c>
      <c r="K14" s="26">
        <f t="shared" si="0"/>
        <v>0.61061007765710462</v>
      </c>
      <c r="L14" s="45">
        <f t="shared" si="0"/>
        <v>0.50859889956704207</v>
      </c>
      <c r="M14" s="47">
        <f t="shared" ref="M14:N21" si="4">+G14/P14</f>
        <v>0.12814069635257413</v>
      </c>
      <c r="N14" s="31">
        <f t="shared" si="4"/>
        <v>0.28101097178450862</v>
      </c>
      <c r="O14" s="32">
        <f t="shared" ref="O14:O21" si="5">+I14/SUM(P14:Q14)</f>
        <v>0.17658394288370607</v>
      </c>
      <c r="P14" s="43">
        <v>464.98979400000002</v>
      </c>
      <c r="Q14" s="44">
        <v>215.70675199999999</v>
      </c>
    </row>
    <row r="15" spans="2:17" x14ac:dyDescent="0.25">
      <c r="B15" s="16"/>
      <c r="C15" s="25">
        <v>2011</v>
      </c>
      <c r="D15" s="41">
        <v>79.299884000000006</v>
      </c>
      <c r="E15" s="41">
        <v>66.561949999999996</v>
      </c>
      <c r="F15" s="42">
        <f t="shared" si="1"/>
        <v>145.86183399999999</v>
      </c>
      <c r="G15" s="41">
        <v>32.677807999999999</v>
      </c>
      <c r="H15" s="41">
        <v>32.216439000000001</v>
      </c>
      <c r="I15" s="42">
        <f t="shared" si="2"/>
        <v>64.894247000000007</v>
      </c>
      <c r="J15" s="26">
        <f t="shared" si="3"/>
        <v>0.41207888778248397</v>
      </c>
      <c r="K15" s="26">
        <f t="shared" si="0"/>
        <v>0.48400683874195399</v>
      </c>
      <c r="L15" s="45">
        <f t="shared" si="0"/>
        <v>0.44490217365565288</v>
      </c>
      <c r="M15" s="47">
        <f t="shared" si="4"/>
        <v>6.604299252286587E-2</v>
      </c>
      <c r="N15" s="31">
        <f t="shared" si="4"/>
        <v>0.14097622685114797</v>
      </c>
      <c r="O15" s="32">
        <f t="shared" si="5"/>
        <v>8.9717214404600135E-2</v>
      </c>
      <c r="P15" s="43">
        <v>494.79599200000001</v>
      </c>
      <c r="Q15" s="44">
        <v>228.52391299999999</v>
      </c>
    </row>
    <row r="16" spans="2:17" x14ac:dyDescent="0.25">
      <c r="B16" s="16"/>
      <c r="C16" s="25">
        <v>2012</v>
      </c>
      <c r="D16" s="41">
        <v>50.958306999999998</v>
      </c>
      <c r="E16" s="41">
        <v>91.269608000000005</v>
      </c>
      <c r="F16" s="42">
        <f t="shared" si="1"/>
        <v>142.227915</v>
      </c>
      <c r="G16" s="41">
        <v>22.553701</v>
      </c>
      <c r="H16" s="41">
        <v>44.190342999999999</v>
      </c>
      <c r="I16" s="42">
        <f t="shared" si="2"/>
        <v>66.744044000000002</v>
      </c>
      <c r="J16" s="26">
        <f t="shared" si="3"/>
        <v>0.44259125406187455</v>
      </c>
      <c r="K16" s="26">
        <f t="shared" si="0"/>
        <v>0.48417369120288101</v>
      </c>
      <c r="L16" s="45">
        <f t="shared" si="0"/>
        <v>0.46927527553223292</v>
      </c>
      <c r="M16" s="47">
        <f t="shared" si="4"/>
        <v>3.8278013852137062E-2</v>
      </c>
      <c r="N16" s="31">
        <f t="shared" si="4"/>
        <v>0.13206724397047778</v>
      </c>
      <c r="O16" s="32">
        <f t="shared" si="5"/>
        <v>7.2248468172250474E-2</v>
      </c>
      <c r="P16" s="43">
        <v>589.20771300000001</v>
      </c>
      <c r="Q16" s="44">
        <v>334.60487000000001</v>
      </c>
    </row>
    <row r="17" spans="2:17" x14ac:dyDescent="0.25">
      <c r="B17" s="16"/>
      <c r="C17" s="25">
        <v>2013</v>
      </c>
      <c r="D17" s="41">
        <v>34.713495000000002</v>
      </c>
      <c r="E17" s="41">
        <v>115.35562</v>
      </c>
      <c r="F17" s="42">
        <f t="shared" si="1"/>
        <v>150.06911500000001</v>
      </c>
      <c r="G17" s="41">
        <v>10.062976000000001</v>
      </c>
      <c r="H17" s="41">
        <v>72.599845999999999</v>
      </c>
      <c r="I17" s="42">
        <f t="shared" si="2"/>
        <v>82.662822000000006</v>
      </c>
      <c r="J17" s="26">
        <f t="shared" si="3"/>
        <v>0.28988657005006269</v>
      </c>
      <c r="K17" s="26">
        <f t="shared" si="0"/>
        <v>0.6293568185061118</v>
      </c>
      <c r="L17" s="45">
        <f t="shared" si="0"/>
        <v>0.55083167512515818</v>
      </c>
      <c r="M17" s="47">
        <f t="shared" si="4"/>
        <v>1.4647919813494493E-2</v>
      </c>
      <c r="N17" s="31">
        <f t="shared" si="4"/>
        <v>0.18540949662765077</v>
      </c>
      <c r="O17" s="32">
        <f t="shared" si="5"/>
        <v>7.6642195838732316E-2</v>
      </c>
      <c r="P17" s="43">
        <v>686.99010699999997</v>
      </c>
      <c r="Q17" s="44">
        <v>391.56487299999998</v>
      </c>
    </row>
    <row r="18" spans="2:17" x14ac:dyDescent="0.25">
      <c r="B18" s="16"/>
      <c r="C18" s="25">
        <v>2014</v>
      </c>
      <c r="D18" s="41">
        <v>27.769480000000001</v>
      </c>
      <c r="E18" s="41">
        <v>194.73746499999999</v>
      </c>
      <c r="F18" s="42">
        <f t="shared" si="1"/>
        <v>222.50694499999997</v>
      </c>
      <c r="G18" s="41">
        <v>21.938139</v>
      </c>
      <c r="H18" s="41">
        <v>97.738922000000002</v>
      </c>
      <c r="I18" s="42">
        <f t="shared" si="2"/>
        <v>119.67706100000001</v>
      </c>
      <c r="J18" s="26">
        <f t="shared" si="3"/>
        <v>0.79000899548713188</v>
      </c>
      <c r="K18" s="26">
        <f t="shared" si="0"/>
        <v>0.50190096702758258</v>
      </c>
      <c r="L18" s="45">
        <f t="shared" si="0"/>
        <v>0.5378576430501979</v>
      </c>
      <c r="M18" s="47">
        <f t="shared" si="4"/>
        <v>2.923411235237295E-2</v>
      </c>
      <c r="N18" s="31">
        <f t="shared" si="4"/>
        <v>0.19934701161256674</v>
      </c>
      <c r="O18" s="32">
        <f t="shared" si="5"/>
        <v>9.645737401289467E-2</v>
      </c>
      <c r="P18" s="43">
        <v>750.42945499999996</v>
      </c>
      <c r="Q18" s="44">
        <v>490.29539599999998</v>
      </c>
    </row>
    <row r="19" spans="2:17" ht="15" customHeight="1" x14ac:dyDescent="0.25">
      <c r="B19" s="16"/>
      <c r="C19" s="25">
        <v>2015</v>
      </c>
      <c r="D19" s="41">
        <v>9.746022</v>
      </c>
      <c r="E19" s="41">
        <v>169.663904</v>
      </c>
      <c r="F19" s="42">
        <f t="shared" si="1"/>
        <v>179.40992600000001</v>
      </c>
      <c r="G19" s="41">
        <v>7.7550489999999996</v>
      </c>
      <c r="H19" s="41">
        <v>56.495992000000001</v>
      </c>
      <c r="I19" s="42">
        <f t="shared" si="2"/>
        <v>64.251041000000001</v>
      </c>
      <c r="J19" s="26">
        <f t="shared" si="3"/>
        <v>0.79571429245696346</v>
      </c>
      <c r="K19" s="26">
        <f t="shared" si="0"/>
        <v>0.33298769312770266</v>
      </c>
      <c r="L19" s="45">
        <f t="shared" si="0"/>
        <v>0.35812422663838561</v>
      </c>
      <c r="M19" s="47">
        <f t="shared" si="4"/>
        <v>9.4950549441871219E-3</v>
      </c>
      <c r="N19" s="31">
        <f t="shared" si="4"/>
        <v>0.13199529825092537</v>
      </c>
      <c r="O19" s="32">
        <f t="shared" si="5"/>
        <v>5.1617159282208558E-2</v>
      </c>
      <c r="P19" s="43">
        <v>816.74608999999998</v>
      </c>
      <c r="Q19" s="44">
        <v>428.01518499999997</v>
      </c>
    </row>
    <row r="20" spans="2:17" x14ac:dyDescent="0.25">
      <c r="B20" s="16"/>
      <c r="C20" s="25">
        <v>2016</v>
      </c>
      <c r="D20" s="41">
        <v>21.223216000000001</v>
      </c>
      <c r="E20" s="41">
        <v>228.425568</v>
      </c>
      <c r="F20" s="42">
        <f t="shared" si="1"/>
        <v>249.64878400000001</v>
      </c>
      <c r="G20" s="41">
        <v>12.922188</v>
      </c>
      <c r="H20" s="41">
        <v>106.641541</v>
      </c>
      <c r="I20" s="42">
        <f t="shared" si="2"/>
        <v>119.56372900000001</v>
      </c>
      <c r="J20" s="26">
        <f t="shared" si="3"/>
        <v>0.60887039928350162</v>
      </c>
      <c r="K20" s="26">
        <f t="shared" si="0"/>
        <v>0.46685466050805663</v>
      </c>
      <c r="L20" s="45">
        <f t="shared" si="0"/>
        <v>0.47892774434663382</v>
      </c>
      <c r="M20" s="47">
        <f t="shared" si="4"/>
        <v>1.6236253231265169E-2</v>
      </c>
      <c r="N20" s="31">
        <f t="shared" si="4"/>
        <v>0.14875666923012945</v>
      </c>
      <c r="O20" s="32">
        <f t="shared" si="5"/>
        <v>7.9036257309471447E-2</v>
      </c>
      <c r="P20" s="43">
        <v>795.88485200000002</v>
      </c>
      <c r="Q20" s="44">
        <v>716.88578099999995</v>
      </c>
    </row>
    <row r="21" spans="2:17" x14ac:dyDescent="0.25">
      <c r="B21" s="16"/>
      <c r="C21" s="25" t="s">
        <v>25</v>
      </c>
      <c r="D21" s="41">
        <v>17.214016000000001</v>
      </c>
      <c r="E21" s="41">
        <v>193.280777</v>
      </c>
      <c r="F21" s="42">
        <f t="shared" si="1"/>
        <v>210.49479300000002</v>
      </c>
      <c r="G21" s="41">
        <v>2.4743029999999999</v>
      </c>
      <c r="H21" s="41">
        <v>33.090166000000004</v>
      </c>
      <c r="I21" s="42">
        <f t="shared" si="2"/>
        <v>35.564469000000003</v>
      </c>
      <c r="J21" s="26">
        <f>+G21/D21</f>
        <v>0.14373769607278161</v>
      </c>
      <c r="K21" s="26">
        <f t="shared" si="0"/>
        <v>0.17120257127277588</v>
      </c>
      <c r="L21" s="45">
        <f t="shared" si="0"/>
        <v>0.16895652615977061</v>
      </c>
      <c r="M21" s="47">
        <f t="shared" si="4"/>
        <v>1.2172436205686166E-2</v>
      </c>
      <c r="N21" s="31">
        <f t="shared" si="4"/>
        <v>0.22355911871316098</v>
      </c>
      <c r="O21" s="32">
        <f t="shared" si="5"/>
        <v>0.10124070637217839</v>
      </c>
      <c r="P21" s="43">
        <v>203.27097699999999</v>
      </c>
      <c r="Q21" s="44">
        <v>148.01528200000001</v>
      </c>
    </row>
    <row r="22" spans="2:17" x14ac:dyDescent="0.25">
      <c r="B22" s="16"/>
      <c r="C22" s="27" t="s">
        <v>31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22">
        <f>SUM(P13:P21)</f>
        <v>5183.0872909999998</v>
      </c>
      <c r="Q22" s="122">
        <f>SUM(Q13:Q21)</f>
        <v>3182.4529939999998</v>
      </c>
    </row>
    <row r="23" spans="2:17" x14ac:dyDescent="0.25">
      <c r="B23" s="16"/>
      <c r="C23" s="156" t="s">
        <v>30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39"/>
      <c r="Q23" s="40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23"/>
      <c r="Q24" s="40"/>
    </row>
    <row r="25" spans="2:17" ht="15" customHeight="1" x14ac:dyDescent="0.25"/>
    <row r="27" spans="2:17" x14ac:dyDescent="0.25">
      <c r="B27" s="13" t="s">
        <v>83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5"/>
    </row>
    <row r="28" spans="2:17" ht="15" customHeight="1" x14ac:dyDescent="0.25">
      <c r="B28" s="16"/>
      <c r="C28" s="133" t="s">
        <v>86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7"/>
      <c r="Q28" s="35"/>
    </row>
    <row r="29" spans="2:17" x14ac:dyDescent="0.25">
      <c r="B29" s="16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7"/>
      <c r="Q29" s="35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23</v>
      </c>
      <c r="I31" s="30" t="s">
        <v>24</v>
      </c>
      <c r="J31" s="30" t="s">
        <v>1</v>
      </c>
      <c r="K31" s="30" t="s">
        <v>38</v>
      </c>
      <c r="L31" s="12"/>
      <c r="M31" s="12"/>
      <c r="N31" s="12"/>
      <c r="O31" s="12"/>
      <c r="P31" s="63"/>
      <c r="Q31" s="35"/>
    </row>
    <row r="32" spans="2:17" x14ac:dyDescent="0.25">
      <c r="B32" s="16"/>
      <c r="C32" s="12"/>
      <c r="D32" s="12"/>
      <c r="E32" s="12"/>
      <c r="F32" s="12"/>
      <c r="G32" s="48">
        <v>2009</v>
      </c>
      <c r="H32" s="58">
        <v>13.204399609999999</v>
      </c>
      <c r="I32" s="58">
        <v>38.483650369999999</v>
      </c>
      <c r="J32" s="58">
        <f>+I32+H32</f>
        <v>51.688049980000002</v>
      </c>
      <c r="K32" s="49"/>
      <c r="L32" s="12"/>
      <c r="M32" s="12"/>
      <c r="N32" s="12"/>
      <c r="O32" s="12"/>
      <c r="P32" s="63"/>
      <c r="Q32" s="35"/>
    </row>
    <row r="33" spans="2:17" x14ac:dyDescent="0.25">
      <c r="B33" s="16"/>
      <c r="C33" s="12"/>
      <c r="D33" s="12"/>
      <c r="E33" s="12"/>
      <c r="F33" s="12"/>
      <c r="G33" s="48">
        <v>2010</v>
      </c>
      <c r="H33" s="58">
        <v>72.110974580000004</v>
      </c>
      <c r="I33" s="58">
        <v>58.082066959999999</v>
      </c>
      <c r="J33" s="58">
        <f t="shared" ref="J33:J40" si="6">+I33+H33</f>
        <v>130.19304154</v>
      </c>
      <c r="K33" s="50">
        <f>+J33/J32-1</f>
        <v>1.5188228534521313</v>
      </c>
      <c r="L33" s="12"/>
      <c r="M33" s="12"/>
      <c r="N33" s="12"/>
      <c r="O33" s="12"/>
      <c r="P33" s="63"/>
      <c r="Q33" s="35"/>
    </row>
    <row r="34" spans="2:17" ht="15" customHeight="1" x14ac:dyDescent="0.25">
      <c r="B34" s="16"/>
      <c r="C34" s="12"/>
      <c r="D34" s="12"/>
      <c r="E34" s="12"/>
      <c r="F34" s="12"/>
      <c r="G34" s="48">
        <v>2011</v>
      </c>
      <c r="H34" s="58">
        <v>31.942967890000002</v>
      </c>
      <c r="I34" s="58">
        <v>38.48629176</v>
      </c>
      <c r="J34" s="58">
        <f t="shared" si="6"/>
        <v>70.429259650000006</v>
      </c>
      <c r="K34" s="50">
        <f t="shared" ref="K34:K40" si="7">+J34/J33-1</f>
        <v>-0.45903975499057992</v>
      </c>
      <c r="L34" s="12"/>
      <c r="M34" s="12"/>
      <c r="N34" s="12"/>
      <c r="O34" s="12"/>
      <c r="P34" s="63"/>
      <c r="Q34" s="35"/>
    </row>
    <row r="35" spans="2:17" x14ac:dyDescent="0.25">
      <c r="B35" s="16"/>
      <c r="C35" s="12"/>
      <c r="D35" s="12"/>
      <c r="E35" s="12"/>
      <c r="F35" s="12"/>
      <c r="G35" s="48">
        <v>2012</v>
      </c>
      <c r="H35" s="58">
        <v>16.591271649999999</v>
      </c>
      <c r="I35" s="58">
        <v>77.405037659999991</v>
      </c>
      <c r="J35" s="58">
        <f t="shared" si="6"/>
        <v>93.996309309999987</v>
      </c>
      <c r="K35" s="50">
        <f t="shared" si="7"/>
        <v>0.33462015328738404</v>
      </c>
      <c r="L35" s="12"/>
      <c r="M35" s="12"/>
      <c r="N35" s="12"/>
      <c r="O35" s="12"/>
      <c r="P35" s="63"/>
      <c r="Q35" s="35"/>
    </row>
    <row r="36" spans="2:17" x14ac:dyDescent="0.25">
      <c r="B36" s="16"/>
      <c r="C36" s="12"/>
      <c r="D36" s="12"/>
      <c r="E36" s="12"/>
      <c r="F36" s="12"/>
      <c r="G36" s="48">
        <v>2013</v>
      </c>
      <c r="H36" s="58">
        <v>4.1135618699999998</v>
      </c>
      <c r="I36" s="58">
        <v>52.085745420000002</v>
      </c>
      <c r="J36" s="58">
        <f t="shared" si="6"/>
        <v>56.19930729</v>
      </c>
      <c r="K36" s="50">
        <f t="shared" si="7"/>
        <v>-0.4021115541392738</v>
      </c>
      <c r="L36" s="12"/>
      <c r="M36" s="12"/>
      <c r="N36" s="12"/>
      <c r="O36" s="12"/>
      <c r="P36" s="63"/>
    </row>
    <row r="37" spans="2:17" ht="15" customHeight="1" x14ac:dyDescent="0.25">
      <c r="B37" s="16"/>
      <c r="C37" s="12"/>
      <c r="D37" s="12"/>
      <c r="E37" s="12"/>
      <c r="F37" s="12"/>
      <c r="G37" s="48">
        <v>2014</v>
      </c>
      <c r="H37" s="58">
        <v>17.51272814</v>
      </c>
      <c r="I37" s="58">
        <v>142.22139115000002</v>
      </c>
      <c r="J37" s="58">
        <f t="shared" si="6"/>
        <v>159.73411929000002</v>
      </c>
      <c r="K37" s="50">
        <f t="shared" si="7"/>
        <v>1.8422791488467833</v>
      </c>
      <c r="L37" s="12"/>
      <c r="M37" s="12"/>
      <c r="N37" s="12"/>
      <c r="O37" s="12"/>
      <c r="P37" s="17"/>
    </row>
    <row r="38" spans="2:17" x14ac:dyDescent="0.25">
      <c r="B38" s="16"/>
      <c r="C38" s="12"/>
      <c r="D38" s="12"/>
      <c r="E38" s="12"/>
      <c r="F38" s="12"/>
      <c r="G38" s="48">
        <v>2015</v>
      </c>
      <c r="H38" s="58">
        <v>6.6095008000000002</v>
      </c>
      <c r="I38" s="58">
        <v>82.171341400000003</v>
      </c>
      <c r="J38" s="58">
        <f t="shared" si="6"/>
        <v>88.780842200000009</v>
      </c>
      <c r="K38" s="50">
        <f t="shared" si="7"/>
        <v>-0.44419612669715935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8">
        <v>2016</v>
      </c>
      <c r="H39" s="58">
        <v>23.092152600000002</v>
      </c>
      <c r="I39" s="58">
        <v>162.10845958000002</v>
      </c>
      <c r="J39" s="58">
        <f t="shared" si="6"/>
        <v>185.20061218000001</v>
      </c>
      <c r="K39" s="50">
        <f t="shared" si="7"/>
        <v>1.0860425243859648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8" t="s">
        <v>25</v>
      </c>
      <c r="H40" s="58">
        <v>13.49825491</v>
      </c>
      <c r="I40" s="58">
        <v>112.68882098</v>
      </c>
      <c r="J40" s="58">
        <f t="shared" si="6"/>
        <v>126.18707589</v>
      </c>
      <c r="K40" s="50">
        <f t="shared" si="7"/>
        <v>-0.31864655086908478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31</v>
      </c>
      <c r="H41" s="51"/>
      <c r="I41" s="51"/>
      <c r="J41" s="51"/>
      <c r="K41" s="51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29" t="s">
        <v>84</v>
      </c>
      <c r="H42" s="129"/>
      <c r="I42" s="129"/>
      <c r="J42" s="129"/>
      <c r="K42" s="12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28" t="s">
        <v>113</v>
      </c>
      <c r="E44" s="128"/>
      <c r="F44" s="128"/>
      <c r="G44" s="128"/>
      <c r="H44" s="128"/>
      <c r="I44" s="21"/>
      <c r="J44" s="128" t="s">
        <v>114</v>
      </c>
      <c r="K44" s="128"/>
      <c r="L44" s="128"/>
      <c r="M44" s="128"/>
      <c r="N44" s="128"/>
      <c r="O44" s="12"/>
      <c r="P44" s="17"/>
    </row>
    <row r="45" spans="2:17" x14ac:dyDescent="0.25">
      <c r="B45" s="16"/>
      <c r="C45" s="12"/>
      <c r="D45" s="30" t="s">
        <v>73</v>
      </c>
      <c r="E45" s="30">
        <v>2016</v>
      </c>
      <c r="F45" s="30" t="s">
        <v>74</v>
      </c>
      <c r="G45" s="30" t="s">
        <v>25</v>
      </c>
      <c r="H45" s="30" t="s">
        <v>74</v>
      </c>
      <c r="I45" s="21"/>
      <c r="J45" s="30" t="s">
        <v>73</v>
      </c>
      <c r="K45" s="30">
        <v>2015</v>
      </c>
      <c r="L45" s="30" t="s">
        <v>74</v>
      </c>
      <c r="M45" s="30" t="s">
        <v>25</v>
      </c>
      <c r="N45" s="30" t="s">
        <v>74</v>
      </c>
      <c r="O45" s="12"/>
      <c r="P45" s="17"/>
    </row>
    <row r="46" spans="2:17" x14ac:dyDescent="0.25">
      <c r="B46" s="16"/>
      <c r="C46" s="12"/>
      <c r="D46" s="49" t="s">
        <v>75</v>
      </c>
      <c r="E46" s="121">
        <f>+E57</f>
        <v>0.80176665000000003</v>
      </c>
      <c r="F46" s="50">
        <f>+E46/E48</f>
        <v>3.4720307971635347E-2</v>
      </c>
      <c r="G46" s="68">
        <f>+G57</f>
        <v>0</v>
      </c>
      <c r="H46" s="50">
        <f>+G46/G48</f>
        <v>0</v>
      </c>
      <c r="I46" s="21"/>
      <c r="J46" s="49" t="s">
        <v>75</v>
      </c>
      <c r="K46" s="68">
        <f>+K57</f>
        <v>2.4052996699999998</v>
      </c>
      <c r="L46" s="50">
        <f>+K46/K48</f>
        <v>1.4837595004182937E-2</v>
      </c>
      <c r="M46" s="68">
        <f>+M57</f>
        <v>0</v>
      </c>
      <c r="N46" s="50">
        <f>+M46/M48</f>
        <v>0</v>
      </c>
      <c r="O46" s="12"/>
      <c r="P46" s="17"/>
    </row>
    <row r="47" spans="2:17" x14ac:dyDescent="0.25">
      <c r="B47" s="16"/>
      <c r="C47" s="12"/>
      <c r="D47" s="49" t="s">
        <v>3</v>
      </c>
      <c r="E47" s="68">
        <v>22.290385950000001</v>
      </c>
      <c r="F47" s="50">
        <f>+E47/E48</f>
        <v>0.96527969202836461</v>
      </c>
      <c r="G47" s="68">
        <v>13.49825491</v>
      </c>
      <c r="H47" s="50">
        <f>+G47/G48</f>
        <v>1</v>
      </c>
      <c r="I47" s="21"/>
      <c r="J47" s="49" t="s">
        <v>3</v>
      </c>
      <c r="K47" s="68">
        <v>159.70315991000001</v>
      </c>
      <c r="L47" s="50">
        <f>+K47/K48</f>
        <v>0.98516240499581698</v>
      </c>
      <c r="M47" s="68">
        <v>112.68882098</v>
      </c>
      <c r="N47" s="50">
        <f>+M47/M48</f>
        <v>1</v>
      </c>
      <c r="O47" s="12"/>
      <c r="P47" s="17"/>
    </row>
    <row r="48" spans="2:17" x14ac:dyDescent="0.25">
      <c r="B48" s="16"/>
      <c r="C48" s="12"/>
      <c r="D48" s="59" t="s">
        <v>1</v>
      </c>
      <c r="E48" s="69">
        <f>SUM(E46:E47)</f>
        <v>23.092152600000002</v>
      </c>
      <c r="F48" s="60">
        <f>SUM(F46:F47)</f>
        <v>1</v>
      </c>
      <c r="G48" s="69">
        <f>SUM(G46:G47)</f>
        <v>13.49825491</v>
      </c>
      <c r="H48" s="60">
        <f>SUM(H46:H47)</f>
        <v>1</v>
      </c>
      <c r="I48" s="21"/>
      <c r="J48" s="59" t="s">
        <v>1</v>
      </c>
      <c r="K48" s="69">
        <f>SUM(K46:K47)</f>
        <v>162.10845958000002</v>
      </c>
      <c r="L48" s="60">
        <f>SUM(L46:L47)</f>
        <v>0.99999999999999989</v>
      </c>
      <c r="M48" s="69">
        <f>SUM(M46:M47)</f>
        <v>112.68882098</v>
      </c>
      <c r="N48" s="60">
        <f>SUM(N46:N47)</f>
        <v>1</v>
      </c>
      <c r="O48" s="12"/>
      <c r="P48" s="17"/>
    </row>
    <row r="49" spans="2:16" x14ac:dyDescent="0.25">
      <c r="B49" s="16"/>
      <c r="C49" s="12"/>
      <c r="D49" s="61"/>
      <c r="E49" s="61"/>
      <c r="F49" s="61"/>
      <c r="G49" s="61"/>
      <c r="H49" s="61"/>
      <c r="I49" s="21"/>
      <c r="J49" s="61"/>
      <c r="K49" s="61"/>
      <c r="L49" s="61"/>
      <c r="M49" s="61"/>
      <c r="N49" s="61"/>
      <c r="O49" s="12"/>
      <c r="P49" s="17"/>
    </row>
    <row r="50" spans="2:16" x14ac:dyDescent="0.25">
      <c r="B50" s="16"/>
      <c r="C50" s="12"/>
      <c r="D50" s="30" t="s">
        <v>76</v>
      </c>
      <c r="E50" s="30">
        <v>2016</v>
      </c>
      <c r="F50" s="30" t="s">
        <v>74</v>
      </c>
      <c r="G50" s="30" t="s">
        <v>25</v>
      </c>
      <c r="H50" s="30" t="s">
        <v>74</v>
      </c>
      <c r="I50" s="21"/>
      <c r="J50" s="30" t="s">
        <v>76</v>
      </c>
      <c r="K50" s="30">
        <v>2015</v>
      </c>
      <c r="L50" s="30" t="s">
        <v>74</v>
      </c>
      <c r="M50" s="30" t="s">
        <v>25</v>
      </c>
      <c r="N50" s="30" t="s">
        <v>74</v>
      </c>
      <c r="O50" s="12"/>
      <c r="P50" s="17"/>
    </row>
    <row r="51" spans="2:16" x14ac:dyDescent="0.25">
      <c r="B51" s="16"/>
      <c r="C51" s="12"/>
      <c r="D51" s="62" t="s">
        <v>77</v>
      </c>
      <c r="E51" s="68">
        <v>0</v>
      </c>
      <c r="F51" s="50">
        <f>+E51/E57</f>
        <v>0</v>
      </c>
      <c r="G51" s="68">
        <v>0</v>
      </c>
      <c r="H51" s="50" t="e">
        <f>+G51/G57</f>
        <v>#DIV/0!</v>
      </c>
      <c r="I51" s="21"/>
      <c r="J51" s="62" t="s">
        <v>77</v>
      </c>
      <c r="K51" s="68">
        <v>0</v>
      </c>
      <c r="L51" s="50">
        <f>+K51/K57</f>
        <v>0</v>
      </c>
      <c r="M51" s="68">
        <v>0</v>
      </c>
      <c r="N51" s="50" t="e">
        <f>+M51/M57</f>
        <v>#DIV/0!</v>
      </c>
      <c r="O51" s="12"/>
      <c r="P51" s="17"/>
    </row>
    <row r="52" spans="2:16" x14ac:dyDescent="0.25">
      <c r="B52" s="16"/>
      <c r="C52" s="12"/>
      <c r="D52" s="62" t="s">
        <v>78</v>
      </c>
      <c r="E52" s="68">
        <v>0</v>
      </c>
      <c r="F52" s="50">
        <f>+E52/E57</f>
        <v>0</v>
      </c>
      <c r="G52" s="68">
        <v>0</v>
      </c>
      <c r="H52" s="50" t="e">
        <f>+G52/G57</f>
        <v>#DIV/0!</v>
      </c>
      <c r="I52" s="21"/>
      <c r="J52" s="62" t="s">
        <v>78</v>
      </c>
      <c r="K52" s="68">
        <v>0</v>
      </c>
      <c r="L52" s="50">
        <f>+K52/K57</f>
        <v>0</v>
      </c>
      <c r="M52" s="68">
        <v>0</v>
      </c>
      <c r="N52" s="50" t="e">
        <f>+M52/M57</f>
        <v>#DIV/0!</v>
      </c>
      <c r="O52" s="12"/>
      <c r="P52" s="17"/>
    </row>
    <row r="53" spans="2:16" x14ac:dyDescent="0.25">
      <c r="B53" s="16"/>
      <c r="C53" s="12"/>
      <c r="D53" s="62" t="s">
        <v>79</v>
      </c>
      <c r="E53" s="68">
        <v>0.80176665000000003</v>
      </c>
      <c r="F53" s="50">
        <f>+E53/E57</f>
        <v>1</v>
      </c>
      <c r="G53" s="68">
        <v>0</v>
      </c>
      <c r="H53" s="50" t="e">
        <f>+G53/G57</f>
        <v>#DIV/0!</v>
      </c>
      <c r="I53" s="21"/>
      <c r="J53" s="62" t="s">
        <v>79</v>
      </c>
      <c r="K53" s="68">
        <v>2.4052996699999998</v>
      </c>
      <c r="L53" s="50">
        <f>+K53/K57</f>
        <v>1</v>
      </c>
      <c r="M53" s="68">
        <v>0</v>
      </c>
      <c r="N53" s="50" t="e">
        <f>+M53/M57</f>
        <v>#DIV/0!</v>
      </c>
      <c r="O53" s="12"/>
      <c r="P53" s="17"/>
    </row>
    <row r="54" spans="2:16" x14ac:dyDescent="0.25">
      <c r="B54" s="16"/>
      <c r="C54" s="12"/>
      <c r="D54" s="62" t="s">
        <v>80</v>
      </c>
      <c r="E54" s="68">
        <v>0</v>
      </c>
      <c r="F54" s="50">
        <f>+E54/E57</f>
        <v>0</v>
      </c>
      <c r="G54" s="68">
        <v>0</v>
      </c>
      <c r="H54" s="50" t="e">
        <f>+G54/G57</f>
        <v>#DIV/0!</v>
      </c>
      <c r="I54" s="21"/>
      <c r="J54" s="62" t="s">
        <v>80</v>
      </c>
      <c r="K54" s="68">
        <v>0</v>
      </c>
      <c r="L54" s="50">
        <f>+K54/K57</f>
        <v>0</v>
      </c>
      <c r="M54" s="68">
        <v>0</v>
      </c>
      <c r="N54" s="50" t="e">
        <f>+M54/M57</f>
        <v>#DIV/0!</v>
      </c>
      <c r="O54" s="12"/>
      <c r="P54" s="17"/>
    </row>
    <row r="55" spans="2:16" x14ac:dyDescent="0.25">
      <c r="B55" s="16"/>
      <c r="C55" s="12"/>
      <c r="D55" s="49" t="s">
        <v>81</v>
      </c>
      <c r="E55" s="68">
        <v>0</v>
      </c>
      <c r="F55" s="50">
        <f>+E55/E57</f>
        <v>0</v>
      </c>
      <c r="G55" s="68">
        <v>0</v>
      </c>
      <c r="H55" s="50" t="e">
        <f>+G55/G57</f>
        <v>#DIV/0!</v>
      </c>
      <c r="I55" s="21"/>
      <c r="J55" s="49" t="s">
        <v>81</v>
      </c>
      <c r="K55" s="68">
        <v>0</v>
      </c>
      <c r="L55" s="50">
        <f>+K55/K57</f>
        <v>0</v>
      </c>
      <c r="M55" s="68">
        <v>0</v>
      </c>
      <c r="N55" s="50" t="e">
        <f>+M55/M57</f>
        <v>#DIV/0!</v>
      </c>
      <c r="O55" s="12"/>
      <c r="P55" s="17"/>
    </row>
    <row r="56" spans="2:16" x14ac:dyDescent="0.25">
      <c r="B56" s="16"/>
      <c r="C56" s="12"/>
      <c r="D56" s="62" t="s">
        <v>82</v>
      </c>
      <c r="E56" s="68">
        <v>0</v>
      </c>
      <c r="F56" s="50">
        <f>+E56/E57</f>
        <v>0</v>
      </c>
      <c r="G56" s="68">
        <v>0</v>
      </c>
      <c r="H56" s="50" t="e">
        <f>+G56/G57</f>
        <v>#DIV/0!</v>
      </c>
      <c r="I56" s="21"/>
      <c r="J56" s="62" t="s">
        <v>82</v>
      </c>
      <c r="K56" s="68">
        <v>0</v>
      </c>
      <c r="L56" s="50">
        <f>+K56/K57</f>
        <v>0</v>
      </c>
      <c r="M56" s="68">
        <v>0</v>
      </c>
      <c r="N56" s="50" t="e">
        <f>+M56/M57</f>
        <v>#DIV/0!</v>
      </c>
      <c r="O56" s="12"/>
      <c r="P56" s="17"/>
    </row>
    <row r="57" spans="2:16" x14ac:dyDescent="0.25">
      <c r="B57" s="16"/>
      <c r="C57" s="12"/>
      <c r="D57" s="59" t="s">
        <v>1</v>
      </c>
      <c r="E57" s="69">
        <f>SUM(E51:E56)</f>
        <v>0.80176665000000003</v>
      </c>
      <c r="F57" s="60">
        <f>SUM(F51:F56)</f>
        <v>1</v>
      </c>
      <c r="G57" s="69">
        <f>SUM(G51:G56)</f>
        <v>0</v>
      </c>
      <c r="H57" s="60" t="e">
        <f>SUM(H51:H56)</f>
        <v>#DIV/0!</v>
      </c>
      <c r="I57" s="21"/>
      <c r="J57" s="59" t="s">
        <v>1</v>
      </c>
      <c r="K57" s="69">
        <f>SUM(K51:K56)</f>
        <v>2.4052996699999998</v>
      </c>
      <c r="L57" s="60">
        <f>SUM(L51:L56)</f>
        <v>1</v>
      </c>
      <c r="M57" s="69">
        <f>SUM(M51:M56)</f>
        <v>0</v>
      </c>
      <c r="N57" s="60" t="e">
        <f>SUM(N51:N56)</f>
        <v>#DIV/0!</v>
      </c>
      <c r="O57" s="12"/>
      <c r="P57" s="17"/>
    </row>
    <row r="58" spans="2:16" x14ac:dyDescent="0.25">
      <c r="B58" s="16"/>
      <c r="C58" s="12"/>
      <c r="D58" s="129" t="s">
        <v>84</v>
      </c>
      <c r="E58" s="129"/>
      <c r="F58" s="129"/>
      <c r="G58" s="129"/>
      <c r="H58" s="129"/>
      <c r="I58" s="12"/>
      <c r="J58" s="129" t="s">
        <v>84</v>
      </c>
      <c r="K58" s="129"/>
      <c r="L58" s="129"/>
      <c r="M58" s="129"/>
      <c r="N58" s="12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H35:I47">
    <sortCondition descending="1" ref="H35:H47"/>
  </sortState>
  <mergeCells count="16">
    <mergeCell ref="B1:P2"/>
    <mergeCell ref="C11:C12"/>
    <mergeCell ref="D11:F11"/>
    <mergeCell ref="G11:I11"/>
    <mergeCell ref="J11:J12"/>
    <mergeCell ref="K11:K12"/>
    <mergeCell ref="L11:L12"/>
    <mergeCell ref="M11:O11"/>
    <mergeCell ref="C8:O9"/>
    <mergeCell ref="C23:O23"/>
    <mergeCell ref="G42:K42"/>
    <mergeCell ref="C28:O29"/>
    <mergeCell ref="D58:H58"/>
    <mergeCell ref="J58:N58"/>
    <mergeCell ref="D44:H44"/>
    <mergeCell ref="J44:N4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B5" sqref="B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51" t="s">
        <v>27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7" ht="15" customHeight="1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3" t="s">
        <v>85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7"/>
    </row>
    <row r="9" spans="2:17" x14ac:dyDescent="0.25">
      <c r="B9" s="1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7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2:17" ht="15" customHeight="1" x14ac:dyDescent="0.25">
      <c r="B11" s="16"/>
      <c r="C11" s="157" t="s">
        <v>2</v>
      </c>
      <c r="D11" s="158" t="s">
        <v>18</v>
      </c>
      <c r="E11" s="159"/>
      <c r="F11" s="160"/>
      <c r="G11" s="161" t="s">
        <v>19</v>
      </c>
      <c r="H11" s="162"/>
      <c r="I11" s="163"/>
      <c r="J11" s="164" t="s">
        <v>20</v>
      </c>
      <c r="K11" s="164" t="s">
        <v>21</v>
      </c>
      <c r="L11" s="152" t="s">
        <v>22</v>
      </c>
      <c r="M11" s="153" t="s">
        <v>29</v>
      </c>
      <c r="N11" s="154"/>
      <c r="O11" s="155"/>
      <c r="P11" s="33" t="s">
        <v>32</v>
      </c>
      <c r="Q11" s="34"/>
    </row>
    <row r="12" spans="2:17" x14ac:dyDescent="0.25">
      <c r="B12" s="16"/>
      <c r="C12" s="157"/>
      <c r="D12" s="24" t="s">
        <v>23</v>
      </c>
      <c r="E12" s="24" t="s">
        <v>24</v>
      </c>
      <c r="F12" s="24" t="s">
        <v>1</v>
      </c>
      <c r="G12" s="24" t="s">
        <v>23</v>
      </c>
      <c r="H12" s="24" t="s">
        <v>24</v>
      </c>
      <c r="I12" s="24" t="s">
        <v>1</v>
      </c>
      <c r="J12" s="165"/>
      <c r="K12" s="165"/>
      <c r="L12" s="152"/>
      <c r="M12" s="46" t="s">
        <v>23</v>
      </c>
      <c r="N12" s="30" t="s">
        <v>24</v>
      </c>
      <c r="O12" s="30" t="s">
        <v>1</v>
      </c>
      <c r="P12" s="33" t="s">
        <v>23</v>
      </c>
      <c r="Q12" s="34" t="s">
        <v>24</v>
      </c>
    </row>
    <row r="13" spans="2:17" x14ac:dyDescent="0.25">
      <c r="B13" s="16"/>
      <c r="C13" s="25">
        <v>2009</v>
      </c>
      <c r="D13" s="41">
        <v>60.810102000000001</v>
      </c>
      <c r="E13" s="41">
        <v>179.075255</v>
      </c>
      <c r="F13" s="42">
        <f>+E13+D13</f>
        <v>239.885357</v>
      </c>
      <c r="G13" s="41">
        <v>41.529096000000003</v>
      </c>
      <c r="H13" s="41">
        <v>92.704961999999995</v>
      </c>
      <c r="I13" s="42">
        <f>+H13+G13</f>
        <v>134.234058</v>
      </c>
      <c r="J13" s="26">
        <f>+G13/D13</f>
        <v>0.68293087224224691</v>
      </c>
      <c r="K13" s="26">
        <f t="shared" ref="K13:L21" si="0">+H13/E13</f>
        <v>0.51768717012297427</v>
      </c>
      <c r="L13" s="45">
        <f t="shared" si="0"/>
        <v>0.55957587273657561</v>
      </c>
      <c r="M13" s="47">
        <f>+G13/P13</f>
        <v>7.5781424818110912E-2</v>
      </c>
      <c r="N13" s="31">
        <f>+H13/Q13</f>
        <v>0.23839752852135532</v>
      </c>
      <c r="O13" s="32">
        <f>+I13/SUM(P13:Q13)</f>
        <v>0.14327795203228644</v>
      </c>
      <c r="P13" s="37">
        <v>548.01154899999995</v>
      </c>
      <c r="Q13" s="38">
        <v>388.86712699999998</v>
      </c>
    </row>
    <row r="14" spans="2:17" x14ac:dyDescent="0.25">
      <c r="B14" s="16"/>
      <c r="C14" s="25">
        <v>2010</v>
      </c>
      <c r="D14" s="41">
        <v>125.157032</v>
      </c>
      <c r="E14" s="41">
        <v>256.025756</v>
      </c>
      <c r="F14" s="42">
        <f t="shared" ref="F14:F21" si="1">+E14+D14</f>
        <v>381.18278800000002</v>
      </c>
      <c r="G14" s="41">
        <v>86.417080999999996</v>
      </c>
      <c r="H14" s="41">
        <v>167.647516</v>
      </c>
      <c r="I14" s="42">
        <f t="shared" ref="I14:I21" si="2">+H14+G14</f>
        <v>254.06459699999999</v>
      </c>
      <c r="J14" s="26">
        <f t="shared" ref="J14:J20" si="3">+G14/D14</f>
        <v>0.6904692418720827</v>
      </c>
      <c r="K14" s="26">
        <f t="shared" si="0"/>
        <v>0.65480722962888149</v>
      </c>
      <c r="L14" s="45">
        <f t="shared" si="0"/>
        <v>0.66651644564811774</v>
      </c>
      <c r="M14" s="47">
        <f t="shared" ref="M14:N21" si="4">+G14/P14</f>
        <v>0.13244153582259185</v>
      </c>
      <c r="N14" s="31">
        <f t="shared" si="4"/>
        <v>0.41975678463331589</v>
      </c>
      <c r="O14" s="32">
        <f t="shared" ref="O14:O21" si="5">+I14/SUM(P14:Q14)</f>
        <v>0.24153282942165033</v>
      </c>
      <c r="P14" s="37">
        <v>652.49229000000003</v>
      </c>
      <c r="Q14" s="38">
        <v>399.39203400000002</v>
      </c>
    </row>
    <row r="15" spans="2:17" x14ac:dyDescent="0.25">
      <c r="B15" s="16"/>
      <c r="C15" s="25">
        <v>2011</v>
      </c>
      <c r="D15" s="41">
        <v>101.269096</v>
      </c>
      <c r="E15" s="41">
        <v>299.893145</v>
      </c>
      <c r="F15" s="42">
        <f t="shared" si="1"/>
        <v>401.16224099999999</v>
      </c>
      <c r="G15" s="41">
        <v>48.497512</v>
      </c>
      <c r="H15" s="41">
        <v>166.365275</v>
      </c>
      <c r="I15" s="42">
        <f t="shared" si="2"/>
        <v>214.862787</v>
      </c>
      <c r="J15" s="26">
        <f t="shared" si="3"/>
        <v>0.478897451597672</v>
      </c>
      <c r="K15" s="26">
        <f t="shared" si="0"/>
        <v>0.55474850883970683</v>
      </c>
      <c r="L15" s="45">
        <f t="shared" si="0"/>
        <v>0.53560072469532349</v>
      </c>
      <c r="M15" s="47">
        <f t="shared" si="4"/>
        <v>7.5679682379204652E-2</v>
      </c>
      <c r="N15" s="31">
        <f t="shared" si="4"/>
        <v>0.37989554797566133</v>
      </c>
      <c r="O15" s="32">
        <f t="shared" si="5"/>
        <v>0.19917759519728476</v>
      </c>
      <c r="P15" s="37">
        <v>640.82605100000001</v>
      </c>
      <c r="Q15" s="38">
        <v>437.92372899999998</v>
      </c>
    </row>
    <row r="16" spans="2:17" x14ac:dyDescent="0.25">
      <c r="B16" s="16"/>
      <c r="C16" s="25">
        <v>2012</v>
      </c>
      <c r="D16" s="41">
        <v>115.61725199999999</v>
      </c>
      <c r="E16" s="41">
        <v>412.067747</v>
      </c>
      <c r="F16" s="42">
        <f t="shared" si="1"/>
        <v>527.68499899999995</v>
      </c>
      <c r="G16" s="41">
        <v>96.675014000000004</v>
      </c>
      <c r="H16" s="41">
        <v>232.52424199999999</v>
      </c>
      <c r="I16" s="42">
        <f t="shared" si="2"/>
        <v>329.19925599999999</v>
      </c>
      <c r="J16" s="26">
        <f t="shared" si="3"/>
        <v>0.83616426033028368</v>
      </c>
      <c r="K16" s="26">
        <f t="shared" si="0"/>
        <v>0.56428644001589379</v>
      </c>
      <c r="L16" s="45">
        <f t="shared" si="0"/>
        <v>0.62385562717123977</v>
      </c>
      <c r="M16" s="47">
        <f t="shared" si="4"/>
        <v>0.11282606774078928</v>
      </c>
      <c r="N16" s="31">
        <f t="shared" si="4"/>
        <v>0.38744576776732725</v>
      </c>
      <c r="O16" s="32">
        <f t="shared" si="5"/>
        <v>0.22594374682294202</v>
      </c>
      <c r="P16" s="37">
        <v>856.84998099999996</v>
      </c>
      <c r="Q16" s="38">
        <v>600.14655300000004</v>
      </c>
    </row>
    <row r="17" spans="2:17" x14ac:dyDescent="0.25">
      <c r="B17" s="16"/>
      <c r="C17" s="25">
        <v>2013</v>
      </c>
      <c r="D17" s="41">
        <v>88.894155999999995</v>
      </c>
      <c r="E17" s="41">
        <v>455.17708900000002</v>
      </c>
      <c r="F17" s="42">
        <f t="shared" si="1"/>
        <v>544.07124499999998</v>
      </c>
      <c r="G17" s="41">
        <v>57.040238000000002</v>
      </c>
      <c r="H17" s="41">
        <v>244.291551</v>
      </c>
      <c r="I17" s="42">
        <f t="shared" si="2"/>
        <v>301.33178900000001</v>
      </c>
      <c r="J17" s="26">
        <f t="shared" si="3"/>
        <v>0.64166465566082886</v>
      </c>
      <c r="K17" s="26">
        <f t="shared" si="0"/>
        <v>0.53669562221748812</v>
      </c>
      <c r="L17" s="45">
        <f t="shared" si="0"/>
        <v>0.55384619527172407</v>
      </c>
      <c r="M17" s="47">
        <f t="shared" si="4"/>
        <v>5.7769945314999432E-2</v>
      </c>
      <c r="N17" s="31">
        <f t="shared" si="4"/>
        <v>0.32389930565533198</v>
      </c>
      <c r="O17" s="32">
        <f t="shared" si="5"/>
        <v>0.17302114252007508</v>
      </c>
      <c r="P17" s="37">
        <v>987.36873800000001</v>
      </c>
      <c r="Q17" s="38">
        <v>754.22066900000004</v>
      </c>
    </row>
    <row r="18" spans="2:17" x14ac:dyDescent="0.25">
      <c r="B18" s="16"/>
      <c r="C18" s="25">
        <v>2014</v>
      </c>
      <c r="D18" s="41">
        <v>83.415516999999994</v>
      </c>
      <c r="E18" s="41">
        <v>508.10952099999997</v>
      </c>
      <c r="F18" s="42">
        <f t="shared" si="1"/>
        <v>591.525038</v>
      </c>
      <c r="G18" s="41">
        <v>72.736221</v>
      </c>
      <c r="H18" s="41">
        <v>327.23433499999999</v>
      </c>
      <c r="I18" s="42">
        <f t="shared" si="2"/>
        <v>399.97055599999999</v>
      </c>
      <c r="J18" s="26">
        <f t="shared" si="3"/>
        <v>0.87197470705600266</v>
      </c>
      <c r="K18" s="26">
        <f t="shared" si="0"/>
        <v>0.64402323018072316</v>
      </c>
      <c r="L18" s="45">
        <f t="shared" si="0"/>
        <v>0.67616842957710943</v>
      </c>
      <c r="M18" s="47">
        <f t="shared" si="4"/>
        <v>6.2753921941907445E-2</v>
      </c>
      <c r="N18" s="31">
        <f t="shared" si="4"/>
        <v>0.39843485422140246</v>
      </c>
      <c r="O18" s="32">
        <f t="shared" si="5"/>
        <v>0.20196759071069581</v>
      </c>
      <c r="P18" s="37">
        <v>1159.0705210000001</v>
      </c>
      <c r="Q18" s="38">
        <v>821.29947100000004</v>
      </c>
    </row>
    <row r="19" spans="2:17" x14ac:dyDescent="0.25">
      <c r="B19" s="16"/>
      <c r="C19" s="25">
        <v>2015</v>
      </c>
      <c r="D19" s="41">
        <v>56.564888000000003</v>
      </c>
      <c r="E19" s="41">
        <v>374.16045400000002</v>
      </c>
      <c r="F19" s="42">
        <f t="shared" si="1"/>
        <v>430.72534200000001</v>
      </c>
      <c r="G19" s="41">
        <v>34.428215999999999</v>
      </c>
      <c r="H19" s="41">
        <v>245.04488000000001</v>
      </c>
      <c r="I19" s="42">
        <f t="shared" si="2"/>
        <v>279.473096</v>
      </c>
      <c r="J19" s="26">
        <f t="shared" si="3"/>
        <v>0.60864994552804552</v>
      </c>
      <c r="K19" s="26">
        <f t="shared" si="0"/>
        <v>0.6549192395410125</v>
      </c>
      <c r="L19" s="45">
        <f t="shared" si="0"/>
        <v>0.64884293713091989</v>
      </c>
      <c r="M19" s="47">
        <f t="shared" si="4"/>
        <v>2.7475873907151938E-2</v>
      </c>
      <c r="N19" s="31">
        <f t="shared" si="4"/>
        <v>0.33219678041953826</v>
      </c>
      <c r="O19" s="32">
        <f t="shared" si="5"/>
        <v>0.14039047250108186</v>
      </c>
      <c r="P19" s="37">
        <v>1253.0344299999999</v>
      </c>
      <c r="Q19" s="38">
        <v>737.64977399999998</v>
      </c>
    </row>
    <row r="20" spans="2:17" ht="15" customHeight="1" x14ac:dyDescent="0.25">
      <c r="B20" s="16"/>
      <c r="C20" s="25">
        <v>2016</v>
      </c>
      <c r="D20" s="41">
        <v>55.238528000000002</v>
      </c>
      <c r="E20" s="41">
        <v>272.79141099999998</v>
      </c>
      <c r="F20" s="42">
        <f t="shared" si="1"/>
        <v>328.02993900000001</v>
      </c>
      <c r="G20" s="41">
        <v>31.459700999999999</v>
      </c>
      <c r="H20" s="41">
        <v>195.23171199999999</v>
      </c>
      <c r="I20" s="42">
        <f t="shared" si="2"/>
        <v>226.69141299999998</v>
      </c>
      <c r="J20" s="26">
        <f t="shared" si="3"/>
        <v>0.56952460789686499</v>
      </c>
      <c r="K20" s="26">
        <f t="shared" si="0"/>
        <v>0.71568130127088203</v>
      </c>
      <c r="L20" s="45">
        <f t="shared" si="0"/>
        <v>0.69106927767346249</v>
      </c>
      <c r="M20" s="47">
        <f t="shared" si="4"/>
        <v>2.7245469883801565E-2</v>
      </c>
      <c r="N20" s="31">
        <f t="shared" si="4"/>
        <v>0.26159977049849575</v>
      </c>
      <c r="O20" s="32">
        <f t="shared" si="5"/>
        <v>0.11925003542062738</v>
      </c>
      <c r="P20" s="37">
        <v>1154.676397</v>
      </c>
      <c r="Q20" s="38">
        <v>746.29924800000003</v>
      </c>
    </row>
    <row r="21" spans="2:17" x14ac:dyDescent="0.25">
      <c r="B21" s="16"/>
      <c r="C21" s="25" t="s">
        <v>25</v>
      </c>
      <c r="D21" s="41">
        <v>47.174703000000001</v>
      </c>
      <c r="E21" s="41">
        <v>172.41567699999999</v>
      </c>
      <c r="F21" s="42">
        <f t="shared" si="1"/>
        <v>219.59037999999998</v>
      </c>
      <c r="G21" s="41">
        <v>1.9406589999999999</v>
      </c>
      <c r="H21" s="41">
        <v>23.734448</v>
      </c>
      <c r="I21" s="42">
        <f t="shared" si="2"/>
        <v>25.675107000000001</v>
      </c>
      <c r="J21" s="26">
        <f>+G21/D21</f>
        <v>4.113770467192978E-2</v>
      </c>
      <c r="K21" s="26">
        <f t="shared" si="0"/>
        <v>0.13765829426288193</v>
      </c>
      <c r="L21" s="45">
        <f t="shared" si="0"/>
        <v>0.11692273131455032</v>
      </c>
      <c r="M21" s="47">
        <f t="shared" si="4"/>
        <v>7.0203159872384759E-3</v>
      </c>
      <c r="N21" s="31">
        <f t="shared" si="4"/>
        <v>0.15185272470335326</v>
      </c>
      <c r="O21" s="32">
        <f t="shared" si="5"/>
        <v>5.9332330966596736E-2</v>
      </c>
      <c r="P21" s="37">
        <v>276.434708</v>
      </c>
      <c r="Q21" s="38">
        <v>156.299125</v>
      </c>
    </row>
    <row r="22" spans="2:17" x14ac:dyDescent="0.25">
      <c r="B22" s="16"/>
      <c r="C22" s="27" t="s">
        <v>31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22">
        <f>SUM(P13:P21)</f>
        <v>7528.7646649999997</v>
      </c>
      <c r="Q22" s="122">
        <f>SUM(Q13:Q21)</f>
        <v>5042.0977300000013</v>
      </c>
    </row>
    <row r="23" spans="2:17" x14ac:dyDescent="0.25">
      <c r="B23" s="16"/>
      <c r="C23" s="156" t="s">
        <v>30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39"/>
      <c r="Q23" s="40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23"/>
      <c r="Q24" s="40"/>
    </row>
    <row r="26" spans="2:17" ht="15" customHeight="1" x14ac:dyDescent="0.25"/>
    <row r="27" spans="2:17" x14ac:dyDescent="0.25">
      <c r="B27" s="13" t="s">
        <v>83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5"/>
    </row>
    <row r="28" spans="2:17" ht="15" customHeight="1" x14ac:dyDescent="0.25">
      <c r="B28" s="16"/>
      <c r="C28" s="133" t="s">
        <v>86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7"/>
      <c r="Q28" s="35"/>
    </row>
    <row r="29" spans="2:17" x14ac:dyDescent="0.25">
      <c r="B29" s="16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7"/>
      <c r="Q29" s="35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23</v>
      </c>
      <c r="I31" s="30" t="s">
        <v>24</v>
      </c>
      <c r="J31" s="30" t="s">
        <v>1</v>
      </c>
      <c r="K31" s="30" t="s">
        <v>38</v>
      </c>
      <c r="L31" s="12"/>
      <c r="M31" s="12"/>
      <c r="N31" s="12"/>
      <c r="O31" s="12"/>
      <c r="P31" s="63"/>
      <c r="Q31" s="35"/>
    </row>
    <row r="32" spans="2:17" x14ac:dyDescent="0.25">
      <c r="B32" s="16"/>
      <c r="C32" s="12"/>
      <c r="D32" s="12"/>
      <c r="E32" s="12"/>
      <c r="F32" s="12"/>
      <c r="G32" s="48">
        <v>2009</v>
      </c>
      <c r="H32" s="58">
        <v>28.836901829999999</v>
      </c>
      <c r="I32" s="58">
        <v>105.43908956</v>
      </c>
      <c r="J32" s="58">
        <f>+I32+H32</f>
        <v>134.27599139</v>
      </c>
      <c r="K32" s="49"/>
      <c r="L32" s="12"/>
      <c r="M32" s="12"/>
      <c r="N32" s="12"/>
      <c r="O32" s="12"/>
      <c r="P32" s="63"/>
      <c r="Q32" s="35"/>
    </row>
    <row r="33" spans="2:17" ht="15" customHeight="1" x14ac:dyDescent="0.25">
      <c r="B33" s="16"/>
      <c r="C33" s="12"/>
      <c r="D33" s="12"/>
      <c r="E33" s="12"/>
      <c r="F33" s="12"/>
      <c r="G33" s="48">
        <v>2010</v>
      </c>
      <c r="H33" s="58">
        <v>107.6307937</v>
      </c>
      <c r="I33" s="58">
        <v>195.19148347000001</v>
      </c>
      <c r="J33" s="58">
        <f t="shared" ref="J33:J40" si="6">+I33+H33</f>
        <v>302.82227717000001</v>
      </c>
      <c r="K33" s="50">
        <f>+J33/J32-1</f>
        <v>1.2552227992155585</v>
      </c>
      <c r="L33" s="12"/>
      <c r="M33" s="12"/>
      <c r="N33" s="12"/>
      <c r="O33" s="12"/>
      <c r="P33" s="63"/>
      <c r="Q33" s="35"/>
    </row>
    <row r="34" spans="2:17" x14ac:dyDescent="0.25">
      <c r="B34" s="16"/>
      <c r="C34" s="12"/>
      <c r="D34" s="12"/>
      <c r="E34" s="12"/>
      <c r="F34" s="12"/>
      <c r="G34" s="48">
        <v>2011</v>
      </c>
      <c r="H34" s="58">
        <v>57.911020430000001</v>
      </c>
      <c r="I34" s="58">
        <v>214.24223412999999</v>
      </c>
      <c r="J34" s="58">
        <f t="shared" si="6"/>
        <v>272.15325455999999</v>
      </c>
      <c r="K34" s="50">
        <f t="shared" ref="K34:K40" si="7">+J34/J33-1</f>
        <v>-0.10127729999461987</v>
      </c>
      <c r="L34" s="12"/>
      <c r="M34" s="12"/>
      <c r="N34" s="12"/>
      <c r="O34" s="12"/>
      <c r="P34" s="63"/>
      <c r="Q34" s="35"/>
    </row>
    <row r="35" spans="2:17" ht="15" customHeight="1" x14ac:dyDescent="0.25">
      <c r="B35" s="16"/>
      <c r="C35" s="12"/>
      <c r="D35" s="12"/>
      <c r="E35" s="12"/>
      <c r="F35" s="12"/>
      <c r="G35" s="48">
        <v>2012</v>
      </c>
      <c r="H35" s="58">
        <v>65.620948749999997</v>
      </c>
      <c r="I35" s="58">
        <v>269.06918435</v>
      </c>
      <c r="J35" s="58">
        <f t="shared" si="6"/>
        <v>334.69013310000003</v>
      </c>
      <c r="K35" s="50">
        <f t="shared" si="7"/>
        <v>0.22978552522219764</v>
      </c>
      <c r="L35" s="12"/>
      <c r="M35" s="12"/>
      <c r="N35" s="12"/>
      <c r="O35" s="12"/>
      <c r="P35" s="63"/>
      <c r="Q35" s="35"/>
    </row>
    <row r="36" spans="2:17" x14ac:dyDescent="0.25">
      <c r="B36" s="16"/>
      <c r="C36" s="12"/>
      <c r="D36" s="12"/>
      <c r="E36" s="12"/>
      <c r="F36" s="12"/>
      <c r="G36" s="48">
        <v>2013</v>
      </c>
      <c r="H36" s="58">
        <v>44.98094013</v>
      </c>
      <c r="I36" s="58">
        <v>200.24618475999998</v>
      </c>
      <c r="J36" s="58">
        <f t="shared" si="6"/>
        <v>245.22712488999997</v>
      </c>
      <c r="K36" s="50">
        <f t="shared" si="7"/>
        <v>-0.2673010028152516</v>
      </c>
      <c r="L36" s="12"/>
      <c r="M36" s="12"/>
      <c r="N36" s="12"/>
      <c r="O36" s="12"/>
      <c r="P36" s="63"/>
    </row>
    <row r="37" spans="2:17" x14ac:dyDescent="0.25">
      <c r="B37" s="16"/>
      <c r="C37" s="12"/>
      <c r="D37" s="12"/>
      <c r="E37" s="12"/>
      <c r="F37" s="12"/>
      <c r="G37" s="48">
        <v>2014</v>
      </c>
      <c r="H37" s="58">
        <v>69.692943310000004</v>
      </c>
      <c r="I37" s="58">
        <v>365.99859243000003</v>
      </c>
      <c r="J37" s="58">
        <f t="shared" si="6"/>
        <v>435.69153574000006</v>
      </c>
      <c r="K37" s="50">
        <f t="shared" si="7"/>
        <v>0.77668573953813458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8">
        <v>2015</v>
      </c>
      <c r="H38" s="58">
        <v>48.832984549999999</v>
      </c>
      <c r="I38" s="58">
        <v>206.0965406</v>
      </c>
      <c r="J38" s="58">
        <f t="shared" si="6"/>
        <v>254.92952514999999</v>
      </c>
      <c r="K38" s="50">
        <f t="shared" si="7"/>
        <v>-0.41488529329123858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8">
        <v>2016</v>
      </c>
      <c r="H39" s="58">
        <v>35.065250799999994</v>
      </c>
      <c r="I39" s="58">
        <v>146.33739824</v>
      </c>
      <c r="J39" s="58">
        <f t="shared" si="6"/>
        <v>181.40264904</v>
      </c>
      <c r="K39" s="50">
        <f t="shared" si="7"/>
        <v>-0.28842040193946517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8" t="s">
        <v>25</v>
      </c>
      <c r="H40" s="58">
        <v>7.6339103899999996</v>
      </c>
      <c r="I40" s="58">
        <v>59.823152640000004</v>
      </c>
      <c r="J40" s="58">
        <f t="shared" si="6"/>
        <v>67.45706303</v>
      </c>
      <c r="K40" s="50">
        <f t="shared" si="7"/>
        <v>-0.62813628474011174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31</v>
      </c>
      <c r="H41" s="51"/>
      <c r="I41" s="51"/>
      <c r="J41" s="51"/>
      <c r="K41" s="51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29" t="s">
        <v>84</v>
      </c>
      <c r="H42" s="129"/>
      <c r="I42" s="129"/>
      <c r="J42" s="129"/>
      <c r="K42" s="12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28" t="s">
        <v>113</v>
      </c>
      <c r="E44" s="128"/>
      <c r="F44" s="128"/>
      <c r="G44" s="128"/>
      <c r="H44" s="128"/>
      <c r="I44" s="21"/>
      <c r="J44" s="128" t="s">
        <v>114</v>
      </c>
      <c r="K44" s="128"/>
      <c r="L44" s="128"/>
      <c r="M44" s="128"/>
      <c r="N44" s="128"/>
      <c r="O44" s="12"/>
      <c r="P44" s="17"/>
    </row>
    <row r="45" spans="2:17" x14ac:dyDescent="0.25">
      <c r="B45" s="16"/>
      <c r="C45" s="12"/>
      <c r="D45" s="30" t="s">
        <v>73</v>
      </c>
      <c r="E45" s="30">
        <v>2016</v>
      </c>
      <c r="F45" s="30" t="s">
        <v>74</v>
      </c>
      <c r="G45" s="30" t="s">
        <v>25</v>
      </c>
      <c r="H45" s="30" t="s">
        <v>74</v>
      </c>
      <c r="I45" s="21"/>
      <c r="J45" s="30" t="s">
        <v>73</v>
      </c>
      <c r="K45" s="30">
        <v>2016</v>
      </c>
      <c r="L45" s="30" t="s">
        <v>74</v>
      </c>
      <c r="M45" s="30" t="s">
        <v>25</v>
      </c>
      <c r="N45" s="30" t="s">
        <v>74</v>
      </c>
      <c r="O45" s="12"/>
      <c r="P45" s="17"/>
    </row>
    <row r="46" spans="2:17" x14ac:dyDescent="0.25">
      <c r="B46" s="16"/>
      <c r="C46" s="12"/>
      <c r="D46" s="49" t="s">
        <v>75</v>
      </c>
      <c r="E46" s="68">
        <f>+E57</f>
        <v>3.7392860200000002</v>
      </c>
      <c r="F46" s="50">
        <f>+E46/E48</f>
        <v>0.10663793740782257</v>
      </c>
      <c r="G46" s="68">
        <f>+G57</f>
        <v>0</v>
      </c>
      <c r="H46" s="50">
        <f>+G46/G48</f>
        <v>0</v>
      </c>
      <c r="I46" s="21"/>
      <c r="J46" s="49" t="s">
        <v>75</v>
      </c>
      <c r="K46" s="68">
        <f>+K57</f>
        <v>11.2838105</v>
      </c>
      <c r="L46" s="50">
        <f>+K46/K48</f>
        <v>7.7108180381162975E-2</v>
      </c>
      <c r="M46" s="68">
        <f>+M57</f>
        <v>0</v>
      </c>
      <c r="N46" s="50">
        <f>+M46/M48</f>
        <v>0</v>
      </c>
      <c r="O46" s="12"/>
      <c r="P46" s="17"/>
    </row>
    <row r="47" spans="2:17" x14ac:dyDescent="0.25">
      <c r="B47" s="16"/>
      <c r="C47" s="12"/>
      <c r="D47" s="49" t="s">
        <v>3</v>
      </c>
      <c r="E47" s="68">
        <v>31.32596478</v>
      </c>
      <c r="F47" s="50">
        <f>+E47/E48</f>
        <v>0.89336206259217743</v>
      </c>
      <c r="G47" s="68">
        <v>7.6339103900000005</v>
      </c>
      <c r="H47" s="50">
        <f>+G47/G48</f>
        <v>1</v>
      </c>
      <c r="I47" s="21"/>
      <c r="J47" s="49" t="s">
        <v>3</v>
      </c>
      <c r="K47" s="68">
        <v>135.05358773999998</v>
      </c>
      <c r="L47" s="50">
        <f>+K47/K48</f>
        <v>0.92289181961883715</v>
      </c>
      <c r="M47" s="68">
        <v>59.823152640000004</v>
      </c>
      <c r="N47" s="50">
        <f>+M47/M48</f>
        <v>1</v>
      </c>
      <c r="O47" s="12"/>
      <c r="P47" s="17"/>
    </row>
    <row r="48" spans="2:17" x14ac:dyDescent="0.25">
      <c r="B48" s="16"/>
      <c r="C48" s="12"/>
      <c r="D48" s="59" t="s">
        <v>1</v>
      </c>
      <c r="E48" s="69">
        <f>SUM(E46:E47)</f>
        <v>35.065250800000001</v>
      </c>
      <c r="F48" s="60">
        <f>SUM(F46:F47)</f>
        <v>1</v>
      </c>
      <c r="G48" s="69">
        <f>SUM(G46:G47)</f>
        <v>7.6339103900000005</v>
      </c>
      <c r="H48" s="60">
        <f>SUM(H46:H47)</f>
        <v>1</v>
      </c>
      <c r="I48" s="21"/>
      <c r="J48" s="59" t="s">
        <v>1</v>
      </c>
      <c r="K48" s="69">
        <f>SUM(K46:K47)</f>
        <v>146.33739823999997</v>
      </c>
      <c r="L48" s="60">
        <f>SUM(L46:L47)</f>
        <v>1.0000000000000002</v>
      </c>
      <c r="M48" s="69">
        <f>SUM(M46:M47)</f>
        <v>59.823152640000004</v>
      </c>
      <c r="N48" s="60">
        <f>SUM(N46:N47)</f>
        <v>1</v>
      </c>
      <c r="O48" s="12"/>
      <c r="P48" s="17"/>
    </row>
    <row r="49" spans="2:16" x14ac:dyDescent="0.25">
      <c r="B49" s="16"/>
      <c r="C49" s="12"/>
      <c r="D49" s="61"/>
      <c r="E49" s="61"/>
      <c r="F49" s="61"/>
      <c r="G49" s="61"/>
      <c r="H49" s="61"/>
      <c r="I49" s="21"/>
      <c r="J49" s="61"/>
      <c r="K49" s="61"/>
      <c r="L49" s="61"/>
      <c r="M49" s="61"/>
      <c r="N49" s="61"/>
      <c r="O49" s="12"/>
      <c r="P49" s="17"/>
    </row>
    <row r="50" spans="2:16" x14ac:dyDescent="0.25">
      <c r="B50" s="16"/>
      <c r="C50" s="12"/>
      <c r="D50" s="30" t="s">
        <v>76</v>
      </c>
      <c r="E50" s="30">
        <v>2016</v>
      </c>
      <c r="F50" s="30" t="s">
        <v>74</v>
      </c>
      <c r="G50" s="30" t="s">
        <v>25</v>
      </c>
      <c r="H50" s="30" t="s">
        <v>74</v>
      </c>
      <c r="I50" s="21"/>
      <c r="J50" s="30" t="s">
        <v>76</v>
      </c>
      <c r="K50" s="30">
        <v>2016</v>
      </c>
      <c r="L50" s="30" t="s">
        <v>74</v>
      </c>
      <c r="M50" s="30" t="s">
        <v>25</v>
      </c>
      <c r="N50" s="30" t="s">
        <v>74</v>
      </c>
      <c r="O50" s="12"/>
      <c r="P50" s="17"/>
    </row>
    <row r="51" spans="2:16" x14ac:dyDescent="0.25">
      <c r="B51" s="16"/>
      <c r="C51" s="12"/>
      <c r="D51" s="62" t="s">
        <v>77</v>
      </c>
      <c r="E51" s="68">
        <v>0</v>
      </c>
      <c r="F51" s="50">
        <f>+E51/E57</f>
        <v>0</v>
      </c>
      <c r="G51" s="68">
        <v>0</v>
      </c>
      <c r="H51" s="50" t="e">
        <f>+G51/G57</f>
        <v>#DIV/0!</v>
      </c>
      <c r="I51" s="21"/>
      <c r="J51" s="62" t="s">
        <v>77</v>
      </c>
      <c r="K51" s="68">
        <v>0</v>
      </c>
      <c r="L51" s="50">
        <f>+K51/K57</f>
        <v>0</v>
      </c>
      <c r="M51" s="68">
        <v>0</v>
      </c>
      <c r="N51" s="50" t="e">
        <f>+M51/M57</f>
        <v>#DIV/0!</v>
      </c>
      <c r="O51" s="12"/>
      <c r="P51" s="17"/>
    </row>
    <row r="52" spans="2:16" x14ac:dyDescent="0.25">
      <c r="B52" s="16"/>
      <c r="C52" s="12"/>
      <c r="D52" s="62" t="s">
        <v>78</v>
      </c>
      <c r="E52" s="68">
        <v>0</v>
      </c>
      <c r="F52" s="50">
        <f>+E52/E57</f>
        <v>0</v>
      </c>
      <c r="G52" s="68">
        <v>0</v>
      </c>
      <c r="H52" s="50" t="e">
        <f>+G52/G57</f>
        <v>#DIV/0!</v>
      </c>
      <c r="I52" s="21"/>
      <c r="J52" s="62" t="s">
        <v>78</v>
      </c>
      <c r="K52" s="68">
        <v>0</v>
      </c>
      <c r="L52" s="50">
        <f>+K52/K57</f>
        <v>0</v>
      </c>
      <c r="M52" s="68">
        <v>0</v>
      </c>
      <c r="N52" s="50" t="e">
        <f>+M52/M57</f>
        <v>#DIV/0!</v>
      </c>
      <c r="O52" s="12"/>
      <c r="P52" s="17"/>
    </row>
    <row r="53" spans="2:16" x14ac:dyDescent="0.25">
      <c r="B53" s="16"/>
      <c r="C53" s="12"/>
      <c r="D53" s="62" t="s">
        <v>79</v>
      </c>
      <c r="E53" s="68">
        <v>3.7392860200000002</v>
      </c>
      <c r="F53" s="50">
        <f>+E53/E57</f>
        <v>1</v>
      </c>
      <c r="G53" s="68">
        <v>0</v>
      </c>
      <c r="H53" s="50" t="e">
        <f>+G53/G57</f>
        <v>#DIV/0!</v>
      </c>
      <c r="I53" s="21"/>
      <c r="J53" s="62" t="s">
        <v>79</v>
      </c>
      <c r="K53" s="68">
        <v>11.2838105</v>
      </c>
      <c r="L53" s="50">
        <f>+K53/K57</f>
        <v>1</v>
      </c>
      <c r="M53" s="68">
        <v>0</v>
      </c>
      <c r="N53" s="50" t="e">
        <f>+M53/M57</f>
        <v>#DIV/0!</v>
      </c>
      <c r="O53" s="12"/>
      <c r="P53" s="17"/>
    </row>
    <row r="54" spans="2:16" x14ac:dyDescent="0.25">
      <c r="B54" s="16"/>
      <c r="C54" s="12"/>
      <c r="D54" s="62" t="s">
        <v>80</v>
      </c>
      <c r="E54" s="68">
        <v>0</v>
      </c>
      <c r="F54" s="50">
        <f>+E54/E57</f>
        <v>0</v>
      </c>
      <c r="G54" s="68">
        <v>0</v>
      </c>
      <c r="H54" s="50" t="e">
        <f>+G54/G57</f>
        <v>#DIV/0!</v>
      </c>
      <c r="I54" s="21"/>
      <c r="J54" s="62" t="s">
        <v>80</v>
      </c>
      <c r="K54" s="68">
        <v>0</v>
      </c>
      <c r="L54" s="50">
        <f>+K54/K57</f>
        <v>0</v>
      </c>
      <c r="M54" s="68">
        <v>0</v>
      </c>
      <c r="N54" s="50" t="e">
        <f>+M54/M57</f>
        <v>#DIV/0!</v>
      </c>
      <c r="O54" s="12"/>
      <c r="P54" s="17"/>
    </row>
    <row r="55" spans="2:16" x14ac:dyDescent="0.25">
      <c r="B55" s="16"/>
      <c r="C55" s="12"/>
      <c r="D55" s="49" t="s">
        <v>81</v>
      </c>
      <c r="E55" s="68">
        <v>0</v>
      </c>
      <c r="F55" s="50">
        <f>+E55/E57</f>
        <v>0</v>
      </c>
      <c r="G55" s="68">
        <v>0</v>
      </c>
      <c r="H55" s="50" t="e">
        <f>+G55/G57</f>
        <v>#DIV/0!</v>
      </c>
      <c r="I55" s="21"/>
      <c r="J55" s="49" t="s">
        <v>81</v>
      </c>
      <c r="K55" s="68">
        <v>0</v>
      </c>
      <c r="L55" s="50">
        <f>+K55/K57</f>
        <v>0</v>
      </c>
      <c r="M55" s="68">
        <v>0</v>
      </c>
      <c r="N55" s="50" t="e">
        <f>+M55/M57</f>
        <v>#DIV/0!</v>
      </c>
      <c r="O55" s="12"/>
      <c r="P55" s="17"/>
    </row>
    <row r="56" spans="2:16" x14ac:dyDescent="0.25">
      <c r="B56" s="16"/>
      <c r="C56" s="12"/>
      <c r="D56" s="62" t="s">
        <v>82</v>
      </c>
      <c r="E56" s="68">
        <v>0</v>
      </c>
      <c r="F56" s="50">
        <f>+E56/E57</f>
        <v>0</v>
      </c>
      <c r="G56" s="68">
        <v>0</v>
      </c>
      <c r="H56" s="50" t="e">
        <f>+G56/G57</f>
        <v>#DIV/0!</v>
      </c>
      <c r="I56" s="21"/>
      <c r="J56" s="62" t="s">
        <v>82</v>
      </c>
      <c r="K56" s="68">
        <v>0</v>
      </c>
      <c r="L56" s="50">
        <f>+K56/K57</f>
        <v>0</v>
      </c>
      <c r="M56" s="68">
        <v>0</v>
      </c>
      <c r="N56" s="50" t="e">
        <f>+M56/M57</f>
        <v>#DIV/0!</v>
      </c>
      <c r="O56" s="12"/>
      <c r="P56" s="17"/>
    </row>
    <row r="57" spans="2:16" x14ac:dyDescent="0.25">
      <c r="B57" s="16"/>
      <c r="C57" s="12"/>
      <c r="D57" s="59" t="s">
        <v>1</v>
      </c>
      <c r="E57" s="69">
        <f>SUM(E51:E56)</f>
        <v>3.7392860200000002</v>
      </c>
      <c r="F57" s="60">
        <f>SUM(F51:F56)</f>
        <v>1</v>
      </c>
      <c r="G57" s="69">
        <f>SUM(G51:G56)</f>
        <v>0</v>
      </c>
      <c r="H57" s="60" t="e">
        <f>SUM(H51:H56)</f>
        <v>#DIV/0!</v>
      </c>
      <c r="I57" s="21"/>
      <c r="J57" s="59" t="s">
        <v>1</v>
      </c>
      <c r="K57" s="69">
        <f>SUM(K51:K56)</f>
        <v>11.2838105</v>
      </c>
      <c r="L57" s="60">
        <f>SUM(L51:L56)</f>
        <v>1</v>
      </c>
      <c r="M57" s="69">
        <f>SUM(M51:M56)</f>
        <v>0</v>
      </c>
      <c r="N57" s="60" t="e">
        <f>SUM(N51:N56)</f>
        <v>#DIV/0!</v>
      </c>
      <c r="O57" s="12"/>
      <c r="P57" s="17"/>
    </row>
    <row r="58" spans="2:16" x14ac:dyDescent="0.25">
      <c r="B58" s="16"/>
      <c r="C58" s="12"/>
      <c r="D58" s="129" t="s">
        <v>84</v>
      </c>
      <c r="E58" s="129"/>
      <c r="F58" s="129"/>
      <c r="G58" s="129"/>
      <c r="H58" s="129"/>
      <c r="I58" s="12"/>
      <c r="J58" s="129" t="s">
        <v>84</v>
      </c>
      <c r="K58" s="129"/>
      <c r="L58" s="129"/>
      <c r="M58" s="129"/>
      <c r="N58" s="12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H35:I47">
    <sortCondition descending="1" ref="H35:H47"/>
  </sortState>
  <mergeCells count="16">
    <mergeCell ref="B1:P2"/>
    <mergeCell ref="C11:C12"/>
    <mergeCell ref="D11:F11"/>
    <mergeCell ref="G11:I11"/>
    <mergeCell ref="J11:J12"/>
    <mergeCell ref="K11:K12"/>
    <mergeCell ref="L11:L12"/>
    <mergeCell ref="M11:O11"/>
    <mergeCell ref="C8:O9"/>
    <mergeCell ref="C23:O23"/>
    <mergeCell ref="G42:K42"/>
    <mergeCell ref="C28:O29"/>
    <mergeCell ref="D58:H58"/>
    <mergeCell ref="J58:N58"/>
    <mergeCell ref="D44:H44"/>
    <mergeCell ref="J44:N4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B5" sqref="B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51" t="s">
        <v>28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7" ht="15" customHeight="1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 t="e">
        <f>+#REF!</f>
        <v>#REF!</v>
      </c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3" t="s">
        <v>85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7"/>
    </row>
    <row r="9" spans="2:17" x14ac:dyDescent="0.25">
      <c r="B9" s="1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7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9"/>
      <c r="Q10" s="40"/>
    </row>
    <row r="11" spans="2:17" ht="15" customHeight="1" x14ac:dyDescent="0.25">
      <c r="B11" s="16"/>
      <c r="C11" s="157" t="s">
        <v>2</v>
      </c>
      <c r="D11" s="158" t="s">
        <v>18</v>
      </c>
      <c r="E11" s="159"/>
      <c r="F11" s="160"/>
      <c r="G11" s="161" t="s">
        <v>19</v>
      </c>
      <c r="H11" s="162"/>
      <c r="I11" s="163"/>
      <c r="J11" s="164" t="s">
        <v>20</v>
      </c>
      <c r="K11" s="164" t="s">
        <v>21</v>
      </c>
      <c r="L11" s="152" t="s">
        <v>22</v>
      </c>
      <c r="M11" s="153" t="s">
        <v>29</v>
      </c>
      <c r="N11" s="154"/>
      <c r="O11" s="155"/>
      <c r="P11" s="33" t="s">
        <v>32</v>
      </c>
      <c r="Q11" s="34"/>
    </row>
    <row r="12" spans="2:17" x14ac:dyDescent="0.25">
      <c r="B12" s="16"/>
      <c r="C12" s="157"/>
      <c r="D12" s="24" t="s">
        <v>23</v>
      </c>
      <c r="E12" s="24" t="s">
        <v>24</v>
      </c>
      <c r="F12" s="24" t="s">
        <v>1</v>
      </c>
      <c r="G12" s="24" t="s">
        <v>23</v>
      </c>
      <c r="H12" s="24" t="s">
        <v>24</v>
      </c>
      <c r="I12" s="24" t="s">
        <v>1</v>
      </c>
      <c r="J12" s="165"/>
      <c r="K12" s="165"/>
      <c r="L12" s="152"/>
      <c r="M12" s="46" t="s">
        <v>23</v>
      </c>
      <c r="N12" s="30" t="s">
        <v>24</v>
      </c>
      <c r="O12" s="30" t="s">
        <v>1</v>
      </c>
      <c r="P12" s="33" t="s">
        <v>23</v>
      </c>
      <c r="Q12" s="34" t="s">
        <v>24</v>
      </c>
    </row>
    <row r="13" spans="2:17" x14ac:dyDescent="0.25">
      <c r="B13" s="16"/>
      <c r="C13" s="25">
        <v>2009</v>
      </c>
      <c r="D13" s="41">
        <v>76.941852999999995</v>
      </c>
      <c r="E13" s="41">
        <v>192.85436000000001</v>
      </c>
      <c r="F13" s="42">
        <f>+E13+D13</f>
        <v>269.79621300000002</v>
      </c>
      <c r="G13" s="41">
        <v>33.797088000000002</v>
      </c>
      <c r="H13" s="41">
        <v>108.45325699999999</v>
      </c>
      <c r="I13" s="42">
        <f>+H13+G13</f>
        <v>142.25034499999998</v>
      </c>
      <c r="J13" s="26">
        <f>+G13/D13</f>
        <v>0.43925492670419575</v>
      </c>
      <c r="K13" s="26">
        <f t="shared" ref="K13:L21" si="0">+H13/E13</f>
        <v>0.56235833610399055</v>
      </c>
      <c r="L13" s="45">
        <f t="shared" si="0"/>
        <v>0.52725108117066111</v>
      </c>
      <c r="M13" s="47">
        <f>+G13/P13</f>
        <v>8.5584826678566317E-2</v>
      </c>
      <c r="N13" s="31">
        <f>+H13/Q13</f>
        <v>0.29513784004977717</v>
      </c>
      <c r="O13" s="32">
        <f>+I13/SUM(P13:Q13)</f>
        <v>0.18659153785069618</v>
      </c>
      <c r="P13" s="37">
        <v>394.89579300000003</v>
      </c>
      <c r="Q13" s="38">
        <v>367.46645899999999</v>
      </c>
    </row>
    <row r="14" spans="2:17" x14ac:dyDescent="0.25">
      <c r="B14" s="16"/>
      <c r="C14" s="25">
        <v>2010</v>
      </c>
      <c r="D14" s="41">
        <v>172.23198099999999</v>
      </c>
      <c r="E14" s="41">
        <v>302.65120100000001</v>
      </c>
      <c r="F14" s="42">
        <f t="shared" ref="F14:F21" si="1">+E14+D14</f>
        <v>474.88318200000003</v>
      </c>
      <c r="G14" s="41">
        <v>115.153685</v>
      </c>
      <c r="H14" s="41">
        <v>217.257555</v>
      </c>
      <c r="I14" s="42">
        <f t="shared" ref="I14:I21" si="2">+H14+G14</f>
        <v>332.41124000000002</v>
      </c>
      <c r="J14" s="26">
        <f t="shared" ref="J14:J20" si="3">+G14/D14</f>
        <v>0.66859641473902576</v>
      </c>
      <c r="K14" s="26">
        <f t="shared" si="0"/>
        <v>0.71784798567510055</v>
      </c>
      <c r="L14" s="45">
        <f t="shared" si="0"/>
        <v>0.69998528606557386</v>
      </c>
      <c r="M14" s="47">
        <f t="shared" ref="M14:N21" si="4">+G14/P14</f>
        <v>0.24816860233993498</v>
      </c>
      <c r="N14" s="31">
        <f t="shared" si="4"/>
        <v>0.51317299867293464</v>
      </c>
      <c r="O14" s="32">
        <f t="shared" ref="O14:O21" si="5">+I14/SUM(P14:Q14)</f>
        <v>0.37460057254341511</v>
      </c>
      <c r="P14" s="37">
        <v>464.01391599999999</v>
      </c>
      <c r="Q14" s="38">
        <v>423.36123600000002</v>
      </c>
    </row>
    <row r="15" spans="2:17" x14ac:dyDescent="0.25">
      <c r="B15" s="16"/>
      <c r="C15" s="25">
        <v>2011</v>
      </c>
      <c r="D15" s="41">
        <v>102.010402</v>
      </c>
      <c r="E15" s="41">
        <v>236.07553300000001</v>
      </c>
      <c r="F15" s="42">
        <f t="shared" si="1"/>
        <v>338.08593500000001</v>
      </c>
      <c r="G15" s="41">
        <v>68.618662</v>
      </c>
      <c r="H15" s="41">
        <v>146.32062300000001</v>
      </c>
      <c r="I15" s="42">
        <f t="shared" si="2"/>
        <v>214.93928500000001</v>
      </c>
      <c r="J15" s="26">
        <f t="shared" si="3"/>
        <v>0.6726633819166794</v>
      </c>
      <c r="K15" s="26">
        <f t="shared" si="0"/>
        <v>0.6198042683228846</v>
      </c>
      <c r="L15" s="45">
        <f t="shared" si="0"/>
        <v>0.63575340689638571</v>
      </c>
      <c r="M15" s="47">
        <f t="shared" si="4"/>
        <v>0.13355177577500274</v>
      </c>
      <c r="N15" s="31">
        <f t="shared" si="4"/>
        <v>0.37580247304096176</v>
      </c>
      <c r="O15" s="32">
        <f t="shared" si="5"/>
        <v>0.23798758907535056</v>
      </c>
      <c r="P15" s="37">
        <v>513.79819999999995</v>
      </c>
      <c r="Q15" s="38">
        <v>389.35513600000002</v>
      </c>
    </row>
    <row r="16" spans="2:17" x14ac:dyDescent="0.25">
      <c r="B16" s="16"/>
      <c r="C16" s="25">
        <v>2012</v>
      </c>
      <c r="D16" s="41">
        <v>99.061126000000002</v>
      </c>
      <c r="E16" s="41">
        <v>284.00089700000001</v>
      </c>
      <c r="F16" s="42">
        <f t="shared" si="1"/>
        <v>383.06202300000001</v>
      </c>
      <c r="G16" s="41">
        <v>80.652214000000001</v>
      </c>
      <c r="H16" s="41">
        <v>189.663961</v>
      </c>
      <c r="I16" s="42">
        <f t="shared" si="2"/>
        <v>270.31617499999999</v>
      </c>
      <c r="J16" s="26">
        <f t="shared" si="3"/>
        <v>0.81416613415034267</v>
      </c>
      <c r="K16" s="26">
        <f t="shared" si="0"/>
        <v>0.66782873928739739</v>
      </c>
      <c r="L16" s="45">
        <f t="shared" si="0"/>
        <v>0.70567208120236957</v>
      </c>
      <c r="M16" s="47">
        <f t="shared" si="4"/>
        <v>0.11995265770350182</v>
      </c>
      <c r="N16" s="31">
        <f t="shared" si="4"/>
        <v>0.36054057243940868</v>
      </c>
      <c r="O16" s="32">
        <f t="shared" si="5"/>
        <v>0.22556019175701292</v>
      </c>
      <c r="P16" s="37">
        <v>672.36704499999996</v>
      </c>
      <c r="Q16" s="38">
        <v>526.05441800000006</v>
      </c>
    </row>
    <row r="17" spans="2:17" x14ac:dyDescent="0.25">
      <c r="B17" s="16"/>
      <c r="C17" s="25">
        <v>2013</v>
      </c>
      <c r="D17" s="41">
        <v>66.766980000000004</v>
      </c>
      <c r="E17" s="41">
        <v>286.21448299999997</v>
      </c>
      <c r="F17" s="42">
        <f t="shared" si="1"/>
        <v>352.98146299999996</v>
      </c>
      <c r="G17" s="41">
        <v>62.568038999999999</v>
      </c>
      <c r="H17" s="41">
        <v>184.51387399999999</v>
      </c>
      <c r="I17" s="42">
        <f t="shared" si="2"/>
        <v>247.08191299999999</v>
      </c>
      <c r="J17" s="26">
        <f t="shared" si="3"/>
        <v>0.93711051480836782</v>
      </c>
      <c r="K17" s="26">
        <f t="shared" si="0"/>
        <v>0.64466994145785417</v>
      </c>
      <c r="L17" s="45">
        <f t="shared" si="0"/>
        <v>0.69998552020279892</v>
      </c>
      <c r="M17" s="47">
        <f t="shared" si="4"/>
        <v>8.4625138280112394E-2</v>
      </c>
      <c r="N17" s="31">
        <f t="shared" si="4"/>
        <v>0.3439971574137895</v>
      </c>
      <c r="O17" s="32">
        <f t="shared" si="5"/>
        <v>0.19367775075507557</v>
      </c>
      <c r="P17" s="37">
        <v>739.35523499999999</v>
      </c>
      <c r="Q17" s="38">
        <v>536.38197300000002</v>
      </c>
    </row>
    <row r="18" spans="2:17" x14ac:dyDescent="0.25">
      <c r="B18" s="16"/>
      <c r="C18" s="25">
        <v>2014</v>
      </c>
      <c r="D18" s="41">
        <v>50.95834</v>
      </c>
      <c r="E18" s="41">
        <v>350.50358199999999</v>
      </c>
      <c r="F18" s="42">
        <f t="shared" si="1"/>
        <v>401.46192200000002</v>
      </c>
      <c r="G18" s="41">
        <v>44.136795999999997</v>
      </c>
      <c r="H18" s="41">
        <v>255.290639</v>
      </c>
      <c r="I18" s="42">
        <f t="shared" si="2"/>
        <v>299.427435</v>
      </c>
      <c r="J18" s="26">
        <f t="shared" si="3"/>
        <v>0.86613488586951615</v>
      </c>
      <c r="K18" s="26">
        <f t="shared" si="0"/>
        <v>0.72835386600984864</v>
      </c>
      <c r="L18" s="45">
        <f t="shared" si="0"/>
        <v>0.74584267795140979</v>
      </c>
      <c r="M18" s="47">
        <f t="shared" si="4"/>
        <v>5.6082545695656218E-2</v>
      </c>
      <c r="N18" s="31">
        <f t="shared" si="4"/>
        <v>0.42158944725925585</v>
      </c>
      <c r="O18" s="32">
        <f t="shared" si="5"/>
        <v>0.21502246313523438</v>
      </c>
      <c r="P18" s="37">
        <v>786.99701400000004</v>
      </c>
      <c r="Q18" s="38">
        <v>605.54323799999997</v>
      </c>
    </row>
    <row r="19" spans="2:17" x14ac:dyDescent="0.25">
      <c r="B19" s="16"/>
      <c r="C19" s="25">
        <v>2015</v>
      </c>
      <c r="D19" s="41">
        <v>74.641909999999996</v>
      </c>
      <c r="E19" s="41">
        <v>283.79238199999998</v>
      </c>
      <c r="F19" s="42">
        <f t="shared" si="1"/>
        <v>358.43429199999997</v>
      </c>
      <c r="G19" s="41">
        <v>40.422656000000003</v>
      </c>
      <c r="H19" s="41">
        <v>198.256405</v>
      </c>
      <c r="I19" s="42">
        <f t="shared" si="2"/>
        <v>238.67906099999999</v>
      </c>
      <c r="J19" s="26">
        <f t="shared" si="3"/>
        <v>0.54155441627900469</v>
      </c>
      <c r="K19" s="26">
        <f t="shared" si="0"/>
        <v>0.69859664168152347</v>
      </c>
      <c r="L19" s="45">
        <f t="shared" si="0"/>
        <v>0.66589348822684635</v>
      </c>
      <c r="M19" s="47">
        <f t="shared" si="4"/>
        <v>5.1135239038625553E-2</v>
      </c>
      <c r="N19" s="31">
        <f t="shared" si="4"/>
        <v>0.38579556281172428</v>
      </c>
      <c r="O19" s="32">
        <f t="shared" si="5"/>
        <v>0.18298070704874331</v>
      </c>
      <c r="P19" s="37">
        <v>790.50487999999996</v>
      </c>
      <c r="Q19" s="38">
        <v>513.88980100000003</v>
      </c>
    </row>
    <row r="20" spans="2:17" ht="15" customHeight="1" x14ac:dyDescent="0.25">
      <c r="B20" s="16"/>
      <c r="C20" s="25">
        <v>2016</v>
      </c>
      <c r="D20" s="41">
        <v>74.107240000000004</v>
      </c>
      <c r="E20" s="41">
        <v>279.52762799999999</v>
      </c>
      <c r="F20" s="42">
        <f t="shared" si="1"/>
        <v>353.63486799999998</v>
      </c>
      <c r="G20" s="41">
        <v>60.013475999999997</v>
      </c>
      <c r="H20" s="41">
        <v>184.197216</v>
      </c>
      <c r="I20" s="42">
        <f t="shared" si="2"/>
        <v>244.21069199999999</v>
      </c>
      <c r="J20" s="26">
        <f t="shared" si="3"/>
        <v>0.80981933748983226</v>
      </c>
      <c r="K20" s="26">
        <f t="shared" si="0"/>
        <v>0.65895889189171675</v>
      </c>
      <c r="L20" s="45">
        <f t="shared" si="0"/>
        <v>0.69057300085013107</v>
      </c>
      <c r="M20" s="47">
        <f t="shared" si="4"/>
        <v>7.353664868686402E-2</v>
      </c>
      <c r="N20" s="31">
        <f t="shared" si="4"/>
        <v>0.32774069778974363</v>
      </c>
      <c r="O20" s="32">
        <f t="shared" si="5"/>
        <v>0.17720514811852164</v>
      </c>
      <c r="P20" s="37">
        <v>816.10295099999996</v>
      </c>
      <c r="Q20" s="38">
        <v>562.02118700000005</v>
      </c>
    </row>
    <row r="21" spans="2:17" x14ac:dyDescent="0.25">
      <c r="B21" s="16"/>
      <c r="C21" s="25" t="s">
        <v>25</v>
      </c>
      <c r="D21" s="41">
        <v>40.215716999999998</v>
      </c>
      <c r="E21" s="41">
        <v>210.55346900000001</v>
      </c>
      <c r="F21" s="42">
        <f t="shared" si="1"/>
        <v>250.76918599999999</v>
      </c>
      <c r="G21" s="41">
        <v>1.4762029999999999</v>
      </c>
      <c r="H21" s="41">
        <v>29.847104999999999</v>
      </c>
      <c r="I21" s="42">
        <f t="shared" si="2"/>
        <v>31.323307999999997</v>
      </c>
      <c r="J21" s="26">
        <f>+G21/D21</f>
        <v>3.6707116274962849E-2</v>
      </c>
      <c r="K21" s="26">
        <f t="shared" si="0"/>
        <v>0.14175546544901618</v>
      </c>
      <c r="L21" s="45">
        <f t="shared" si="0"/>
        <v>0.12490891923220582</v>
      </c>
      <c r="M21" s="47">
        <f t="shared" si="4"/>
        <v>7.5899431370348644E-3</v>
      </c>
      <c r="N21" s="31">
        <f t="shared" si="4"/>
        <v>0.26041354069217509</v>
      </c>
      <c r="O21" s="32">
        <f t="shared" si="5"/>
        <v>0.10133422734414295</v>
      </c>
      <c r="P21" s="37">
        <v>194.494606</v>
      </c>
      <c r="Q21" s="38">
        <v>114.614259</v>
      </c>
    </row>
    <row r="22" spans="2:17" x14ac:dyDescent="0.25">
      <c r="B22" s="16"/>
      <c r="C22" s="27" t="s">
        <v>31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22">
        <f>SUM(P13:P21)</f>
        <v>5372.5296399999997</v>
      </c>
      <c r="Q22" s="122">
        <f>SUM(Q13:Q21)</f>
        <v>4038.687707000001</v>
      </c>
    </row>
    <row r="23" spans="2:17" x14ac:dyDescent="0.25">
      <c r="B23" s="16"/>
      <c r="C23" s="156" t="s">
        <v>30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7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6" spans="2:17" ht="15" customHeight="1" x14ac:dyDescent="0.25"/>
    <row r="27" spans="2:17" x14ac:dyDescent="0.25">
      <c r="B27" s="13" t="s">
        <v>83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5"/>
    </row>
    <row r="28" spans="2:17" ht="15" customHeight="1" x14ac:dyDescent="0.25">
      <c r="B28" s="16"/>
      <c r="C28" s="133" t="s">
        <v>86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7"/>
      <c r="Q28" s="35"/>
    </row>
    <row r="29" spans="2:17" x14ac:dyDescent="0.25">
      <c r="B29" s="16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7"/>
      <c r="Q29" s="35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23</v>
      </c>
      <c r="I31" s="30" t="s">
        <v>24</v>
      </c>
      <c r="J31" s="30" t="s">
        <v>1</v>
      </c>
      <c r="K31" s="30" t="s">
        <v>38</v>
      </c>
      <c r="L31" s="12"/>
      <c r="M31" s="12"/>
      <c r="N31" s="12"/>
      <c r="O31" s="12"/>
      <c r="P31" s="63"/>
      <c r="Q31" s="35"/>
    </row>
    <row r="32" spans="2:17" x14ac:dyDescent="0.25">
      <c r="B32" s="16"/>
      <c r="C32" s="12"/>
      <c r="D32" s="12"/>
      <c r="E32" s="12"/>
      <c r="F32" s="12"/>
      <c r="G32" s="48">
        <v>2009</v>
      </c>
      <c r="H32" s="58">
        <v>39.423420990000004</v>
      </c>
      <c r="I32" s="58">
        <v>101.02679772</v>
      </c>
      <c r="J32" s="58">
        <f>+I32+H32</f>
        <v>140.45021871</v>
      </c>
      <c r="K32" s="49"/>
      <c r="L32" s="12"/>
      <c r="M32" s="12"/>
      <c r="N32" s="12"/>
      <c r="O32" s="12"/>
      <c r="P32" s="63"/>
      <c r="Q32" s="35"/>
    </row>
    <row r="33" spans="2:17" x14ac:dyDescent="0.25">
      <c r="B33" s="16"/>
      <c r="C33" s="12"/>
      <c r="D33" s="12"/>
      <c r="E33" s="12"/>
      <c r="F33" s="12"/>
      <c r="G33" s="48">
        <v>2010</v>
      </c>
      <c r="H33" s="58">
        <v>112.32699658</v>
      </c>
      <c r="I33" s="58">
        <v>228.11604316999998</v>
      </c>
      <c r="J33" s="58">
        <f t="shared" ref="J33:J40" si="6">+I33+H33</f>
        <v>340.44303974999997</v>
      </c>
      <c r="K33" s="50">
        <f>+J33/J32-1</f>
        <v>1.4239409726583827</v>
      </c>
      <c r="L33" s="12"/>
      <c r="M33" s="12"/>
      <c r="N33" s="12"/>
      <c r="O33" s="12"/>
      <c r="P33" s="63"/>
      <c r="Q33" s="35"/>
    </row>
    <row r="34" spans="2:17" x14ac:dyDescent="0.25">
      <c r="B34" s="16"/>
      <c r="C34" s="12"/>
      <c r="D34" s="12"/>
      <c r="E34" s="12"/>
      <c r="F34" s="12"/>
      <c r="G34" s="48">
        <v>2011</v>
      </c>
      <c r="H34" s="58">
        <v>76.140280290000007</v>
      </c>
      <c r="I34" s="58">
        <v>157.45806228000001</v>
      </c>
      <c r="J34" s="58">
        <f t="shared" si="6"/>
        <v>233.59834257</v>
      </c>
      <c r="K34" s="50">
        <f t="shared" ref="K34:K40" si="7">+J34/J33-1</f>
        <v>-0.31384015739743132</v>
      </c>
      <c r="L34" s="12"/>
      <c r="M34" s="12"/>
      <c r="N34" s="12"/>
      <c r="O34" s="12"/>
      <c r="P34" s="63"/>
      <c r="Q34" s="35"/>
    </row>
    <row r="35" spans="2:17" ht="15" customHeight="1" x14ac:dyDescent="0.25">
      <c r="B35" s="16"/>
      <c r="C35" s="12"/>
      <c r="D35" s="12"/>
      <c r="E35" s="12"/>
      <c r="F35" s="12"/>
      <c r="G35" s="48">
        <v>2012</v>
      </c>
      <c r="H35" s="58">
        <v>52.328397020000004</v>
      </c>
      <c r="I35" s="58">
        <v>174.80999227000001</v>
      </c>
      <c r="J35" s="58">
        <f t="shared" si="6"/>
        <v>227.13838929000002</v>
      </c>
      <c r="K35" s="50">
        <f t="shared" si="7"/>
        <v>-2.7654105799420181E-2</v>
      </c>
      <c r="L35" s="12"/>
      <c r="M35" s="12"/>
      <c r="N35" s="12"/>
      <c r="O35" s="12"/>
      <c r="P35" s="63"/>
      <c r="Q35" s="35"/>
    </row>
    <row r="36" spans="2:17" x14ac:dyDescent="0.25">
      <c r="B36" s="16"/>
      <c r="C36" s="12"/>
      <c r="D36" s="12"/>
      <c r="E36" s="12"/>
      <c r="F36" s="12"/>
      <c r="G36" s="48">
        <v>2013</v>
      </c>
      <c r="H36" s="58">
        <v>53.12313872</v>
      </c>
      <c r="I36" s="58">
        <v>179.94058247000001</v>
      </c>
      <c r="J36" s="58">
        <f t="shared" si="6"/>
        <v>233.06372119000002</v>
      </c>
      <c r="K36" s="50">
        <f t="shared" si="7"/>
        <v>2.6086879978860944E-2</v>
      </c>
      <c r="L36" s="12"/>
      <c r="M36" s="12"/>
      <c r="N36" s="12"/>
      <c r="O36" s="12"/>
      <c r="P36" s="63"/>
    </row>
    <row r="37" spans="2:17" x14ac:dyDescent="0.25">
      <c r="B37" s="16"/>
      <c r="C37" s="12"/>
      <c r="D37" s="12"/>
      <c r="E37" s="12"/>
      <c r="F37" s="12"/>
      <c r="G37" s="48">
        <v>2014</v>
      </c>
      <c r="H37" s="58">
        <v>48.66343071</v>
      </c>
      <c r="I37" s="58">
        <v>269.83250199999998</v>
      </c>
      <c r="J37" s="58">
        <f t="shared" si="6"/>
        <v>318.49593270999998</v>
      </c>
      <c r="K37" s="50">
        <f t="shared" si="7"/>
        <v>0.36656160419902184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8">
        <v>2015</v>
      </c>
      <c r="H38" s="58">
        <v>74.027696860000006</v>
      </c>
      <c r="I38" s="58">
        <v>190.72884013999999</v>
      </c>
      <c r="J38" s="58">
        <f t="shared" si="6"/>
        <v>264.75653699999998</v>
      </c>
      <c r="K38" s="50">
        <f t="shared" si="7"/>
        <v>-0.16872867183183571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8">
        <v>2016</v>
      </c>
      <c r="H39" s="58">
        <v>41.343627189999999</v>
      </c>
      <c r="I39" s="58">
        <v>185.10370297</v>
      </c>
      <c r="J39" s="58">
        <f t="shared" si="6"/>
        <v>226.44733016000001</v>
      </c>
      <c r="K39" s="50">
        <f t="shared" si="7"/>
        <v>-0.14469598097213354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8" t="s">
        <v>25</v>
      </c>
      <c r="H40" s="58">
        <v>11.370532300000001</v>
      </c>
      <c r="I40" s="58">
        <v>76.712135719999992</v>
      </c>
      <c r="J40" s="58">
        <f t="shared" si="6"/>
        <v>88.08266802</v>
      </c>
      <c r="K40" s="50">
        <f t="shared" si="7"/>
        <v>-0.61102359671114792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31</v>
      </c>
      <c r="H41" s="51"/>
      <c r="I41" s="51"/>
      <c r="J41" s="51"/>
      <c r="K41" s="51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29" t="s">
        <v>84</v>
      </c>
      <c r="H42" s="129"/>
      <c r="I42" s="129"/>
      <c r="J42" s="129"/>
      <c r="K42" s="12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28" t="s">
        <v>113</v>
      </c>
      <c r="E44" s="128"/>
      <c r="F44" s="128"/>
      <c r="G44" s="128"/>
      <c r="H44" s="128"/>
      <c r="I44" s="21"/>
      <c r="J44" s="128" t="s">
        <v>114</v>
      </c>
      <c r="K44" s="128"/>
      <c r="L44" s="128"/>
      <c r="M44" s="128"/>
      <c r="N44" s="128"/>
      <c r="O44" s="12"/>
      <c r="P44" s="17"/>
    </row>
    <row r="45" spans="2:17" x14ac:dyDescent="0.25">
      <c r="B45" s="16"/>
      <c r="C45" s="12"/>
      <c r="D45" s="30" t="s">
        <v>73</v>
      </c>
      <c r="E45" s="30">
        <v>2016</v>
      </c>
      <c r="F45" s="30" t="s">
        <v>74</v>
      </c>
      <c r="G45" s="30" t="s">
        <v>25</v>
      </c>
      <c r="H45" s="30" t="s">
        <v>74</v>
      </c>
      <c r="I45" s="21"/>
      <c r="J45" s="30" t="s">
        <v>73</v>
      </c>
      <c r="K45" s="30">
        <v>2016</v>
      </c>
      <c r="L45" s="30" t="s">
        <v>74</v>
      </c>
      <c r="M45" s="30" t="s">
        <v>25</v>
      </c>
      <c r="N45" s="30" t="s">
        <v>74</v>
      </c>
      <c r="O45" s="12"/>
      <c r="P45" s="17"/>
    </row>
    <row r="46" spans="2:17" x14ac:dyDescent="0.25">
      <c r="B46" s="16"/>
      <c r="C46" s="12"/>
      <c r="D46" s="49" t="s">
        <v>75</v>
      </c>
      <c r="E46" s="68">
        <f>+E57</f>
        <v>19.832177080000001</v>
      </c>
      <c r="F46" s="50">
        <f>+E46/E48</f>
        <v>0.47969127113251714</v>
      </c>
      <c r="G46" s="68">
        <f>+G57</f>
        <v>6.7042847600000002</v>
      </c>
      <c r="H46" s="50">
        <f>+G46/G48</f>
        <v>0.5896192529174733</v>
      </c>
      <c r="I46" s="21"/>
      <c r="J46" s="49" t="s">
        <v>75</v>
      </c>
      <c r="K46" s="68">
        <f>+K57</f>
        <v>59.496531730000001</v>
      </c>
      <c r="L46" s="50">
        <f>+K46/K48</f>
        <v>0.32142269860286193</v>
      </c>
      <c r="M46" s="68">
        <f>+M57</f>
        <v>20.112854600000002</v>
      </c>
      <c r="N46" s="50">
        <f>+M46/M48</f>
        <v>0.26218608582887204</v>
      </c>
      <c r="O46" s="12"/>
      <c r="P46" s="17"/>
    </row>
    <row r="47" spans="2:17" x14ac:dyDescent="0.25">
      <c r="B47" s="16"/>
      <c r="C47" s="12"/>
      <c r="D47" s="49" t="s">
        <v>3</v>
      </c>
      <c r="E47" s="68">
        <v>21.511450110000002</v>
      </c>
      <c r="F47" s="50">
        <f>+E47/E48</f>
        <v>0.52030872886748281</v>
      </c>
      <c r="G47" s="68">
        <v>4.6662475399999996</v>
      </c>
      <c r="H47" s="50">
        <f>+G47/G48</f>
        <v>0.41038074708252659</v>
      </c>
      <c r="I47" s="21"/>
      <c r="J47" s="49" t="s">
        <v>3</v>
      </c>
      <c r="K47" s="68">
        <v>125.60717124000001</v>
      </c>
      <c r="L47" s="50">
        <f>+K47/K48</f>
        <v>0.67857730139713801</v>
      </c>
      <c r="M47" s="68">
        <v>56.599281120000001</v>
      </c>
      <c r="N47" s="50">
        <f>+M47/M48</f>
        <v>0.73781391417112796</v>
      </c>
      <c r="O47" s="12"/>
      <c r="P47" s="17"/>
    </row>
    <row r="48" spans="2:17" x14ac:dyDescent="0.25">
      <c r="B48" s="16"/>
      <c r="C48" s="12"/>
      <c r="D48" s="59" t="s">
        <v>1</v>
      </c>
      <c r="E48" s="69">
        <f>SUM(E46:E47)</f>
        <v>41.343627190000007</v>
      </c>
      <c r="F48" s="60">
        <f>SUM(F46:F47)</f>
        <v>1</v>
      </c>
      <c r="G48" s="69">
        <f>SUM(G46:G47)</f>
        <v>11.370532300000001</v>
      </c>
      <c r="H48" s="60">
        <f>SUM(H46:H47)</f>
        <v>0.99999999999999989</v>
      </c>
      <c r="I48" s="21"/>
      <c r="J48" s="59" t="s">
        <v>1</v>
      </c>
      <c r="K48" s="69">
        <f>SUM(K46:K47)</f>
        <v>185.10370297000003</v>
      </c>
      <c r="L48" s="60">
        <f>SUM(L46:L47)</f>
        <v>1</v>
      </c>
      <c r="M48" s="69">
        <f>SUM(M46:M47)</f>
        <v>76.712135720000006</v>
      </c>
      <c r="N48" s="60">
        <f>SUM(N46:N47)</f>
        <v>1</v>
      </c>
      <c r="O48" s="12"/>
      <c r="P48" s="17"/>
    </row>
    <row r="49" spans="2:16" x14ac:dyDescent="0.25">
      <c r="B49" s="16"/>
      <c r="C49" s="12"/>
      <c r="D49" s="61"/>
      <c r="E49" s="61"/>
      <c r="F49" s="61"/>
      <c r="G49" s="61"/>
      <c r="H49" s="61"/>
      <c r="I49" s="21"/>
      <c r="J49" s="61"/>
      <c r="K49" s="61"/>
      <c r="L49" s="61"/>
      <c r="M49" s="61"/>
      <c r="N49" s="61"/>
      <c r="O49" s="12"/>
      <c r="P49" s="17"/>
    </row>
    <row r="50" spans="2:16" x14ac:dyDescent="0.25">
      <c r="B50" s="16"/>
      <c r="C50" s="12"/>
      <c r="D50" s="30" t="s">
        <v>76</v>
      </c>
      <c r="E50" s="30">
        <v>2016</v>
      </c>
      <c r="F50" s="30" t="s">
        <v>74</v>
      </c>
      <c r="G50" s="30" t="s">
        <v>25</v>
      </c>
      <c r="H50" s="30" t="s">
        <v>74</v>
      </c>
      <c r="I50" s="21"/>
      <c r="J50" s="30" t="s">
        <v>76</v>
      </c>
      <c r="K50" s="30">
        <v>2016</v>
      </c>
      <c r="L50" s="30" t="s">
        <v>74</v>
      </c>
      <c r="M50" s="30" t="s">
        <v>25</v>
      </c>
      <c r="N50" s="30" t="s">
        <v>74</v>
      </c>
      <c r="O50" s="12"/>
      <c r="P50" s="17"/>
    </row>
    <row r="51" spans="2:16" x14ac:dyDescent="0.25">
      <c r="B51" s="16"/>
      <c r="C51" s="12"/>
      <c r="D51" s="62" t="s">
        <v>77</v>
      </c>
      <c r="E51" s="68"/>
      <c r="F51" s="50">
        <f>+E51/E57</f>
        <v>0</v>
      </c>
      <c r="G51" s="68"/>
      <c r="H51" s="50">
        <f>+G51/G57</f>
        <v>0</v>
      </c>
      <c r="I51" s="21"/>
      <c r="J51" s="62" t="s">
        <v>77</v>
      </c>
      <c r="K51" s="68"/>
      <c r="L51" s="50">
        <f>+K51/K57</f>
        <v>0</v>
      </c>
      <c r="M51" s="68"/>
      <c r="N51" s="50">
        <f>+M51/M57</f>
        <v>0</v>
      </c>
      <c r="O51" s="12"/>
      <c r="P51" s="17"/>
    </row>
    <row r="52" spans="2:16" x14ac:dyDescent="0.25">
      <c r="B52" s="16"/>
      <c r="C52" s="12"/>
      <c r="D52" s="62" t="s">
        <v>78</v>
      </c>
      <c r="E52" s="68">
        <v>19.808297940000003</v>
      </c>
      <c r="F52" s="50">
        <f>+E52/E57</f>
        <v>0.9987959395529965</v>
      </c>
      <c r="G52" s="68">
        <v>6.7042847600000002</v>
      </c>
      <c r="H52" s="50">
        <f>+G52/G57</f>
        <v>1</v>
      </c>
      <c r="I52" s="21"/>
      <c r="J52" s="62" t="s">
        <v>78</v>
      </c>
      <c r="K52" s="68">
        <v>59.424894039999998</v>
      </c>
      <c r="L52" s="50">
        <f>+K52/K57</f>
        <v>0.99879593502483299</v>
      </c>
      <c r="M52" s="68">
        <v>20.112854600000002</v>
      </c>
      <c r="N52" s="50">
        <f>+M52/M57</f>
        <v>1</v>
      </c>
      <c r="O52" s="12"/>
      <c r="P52" s="17"/>
    </row>
    <row r="53" spans="2:16" x14ac:dyDescent="0.25">
      <c r="B53" s="16"/>
      <c r="C53" s="12"/>
      <c r="D53" s="62" t="s">
        <v>79</v>
      </c>
      <c r="E53" s="68">
        <v>2.387914E-2</v>
      </c>
      <c r="F53" s="50">
        <f>+E53/E57</f>
        <v>1.2040604470036327E-3</v>
      </c>
      <c r="G53" s="68"/>
      <c r="H53" s="50">
        <f>+G53/G57</f>
        <v>0</v>
      </c>
      <c r="I53" s="21"/>
      <c r="J53" s="62" t="s">
        <v>79</v>
      </c>
      <c r="K53" s="68">
        <v>7.1637690000000004E-2</v>
      </c>
      <c r="L53" s="50">
        <f>+K53/K57</f>
        <v>1.2040649751669148E-3</v>
      </c>
      <c r="M53" s="68"/>
      <c r="N53" s="50">
        <f>+M53/M57</f>
        <v>0</v>
      </c>
      <c r="O53" s="12"/>
      <c r="P53" s="17"/>
    </row>
    <row r="54" spans="2:16" x14ac:dyDescent="0.25">
      <c r="B54" s="16"/>
      <c r="C54" s="12"/>
      <c r="D54" s="62" t="s">
        <v>80</v>
      </c>
      <c r="E54" s="68"/>
      <c r="F54" s="50">
        <f>+E54/E57</f>
        <v>0</v>
      </c>
      <c r="G54" s="68"/>
      <c r="H54" s="50">
        <f>+G54/G57</f>
        <v>0</v>
      </c>
      <c r="I54" s="21"/>
      <c r="J54" s="62" t="s">
        <v>80</v>
      </c>
      <c r="K54" s="68"/>
      <c r="L54" s="50">
        <f>+K54/K57</f>
        <v>0</v>
      </c>
      <c r="M54" s="68"/>
      <c r="N54" s="50">
        <f>+M54/M57</f>
        <v>0</v>
      </c>
      <c r="O54" s="12"/>
      <c r="P54" s="17"/>
    </row>
    <row r="55" spans="2:16" x14ac:dyDescent="0.25">
      <c r="B55" s="16"/>
      <c r="C55" s="12"/>
      <c r="D55" s="49" t="s">
        <v>81</v>
      </c>
      <c r="E55" s="68"/>
      <c r="F55" s="50">
        <f>+E55/E57</f>
        <v>0</v>
      </c>
      <c r="G55" s="68"/>
      <c r="H55" s="50">
        <f>+G55/G57</f>
        <v>0</v>
      </c>
      <c r="I55" s="21"/>
      <c r="J55" s="49" t="s">
        <v>81</v>
      </c>
      <c r="K55" s="68"/>
      <c r="L55" s="50">
        <f>+K55/K57</f>
        <v>0</v>
      </c>
      <c r="M55" s="68"/>
      <c r="N55" s="50">
        <f>+M55/M57</f>
        <v>0</v>
      </c>
      <c r="O55" s="12"/>
      <c r="P55" s="17"/>
    </row>
    <row r="56" spans="2:16" x14ac:dyDescent="0.25">
      <c r="B56" s="16"/>
      <c r="C56" s="12"/>
      <c r="D56" s="62" t="s">
        <v>82</v>
      </c>
      <c r="E56" s="68"/>
      <c r="F56" s="50">
        <f>+E56/E57</f>
        <v>0</v>
      </c>
      <c r="G56" s="68"/>
      <c r="H56" s="50">
        <f>+G56/G57</f>
        <v>0</v>
      </c>
      <c r="I56" s="21"/>
      <c r="J56" s="62" t="s">
        <v>82</v>
      </c>
      <c r="K56" s="68"/>
      <c r="L56" s="50">
        <f>+K56/K57</f>
        <v>0</v>
      </c>
      <c r="M56" s="68"/>
      <c r="N56" s="50">
        <f>+M56/M57</f>
        <v>0</v>
      </c>
      <c r="O56" s="12"/>
      <c r="P56" s="17"/>
    </row>
    <row r="57" spans="2:16" x14ac:dyDescent="0.25">
      <c r="B57" s="16"/>
      <c r="C57" s="12"/>
      <c r="D57" s="59" t="s">
        <v>1</v>
      </c>
      <c r="E57" s="69">
        <f>SUM(E51:E56)</f>
        <v>19.832177080000001</v>
      </c>
      <c r="F57" s="60">
        <f>SUM(F51:F56)</f>
        <v>1.0000000000000002</v>
      </c>
      <c r="G57" s="69">
        <f>SUM(G51:G56)</f>
        <v>6.7042847600000002</v>
      </c>
      <c r="H57" s="60">
        <f>SUM(H51:H56)</f>
        <v>1</v>
      </c>
      <c r="I57" s="21"/>
      <c r="J57" s="59" t="s">
        <v>1</v>
      </c>
      <c r="K57" s="69">
        <f>SUM(K51:K56)</f>
        <v>59.496531730000001</v>
      </c>
      <c r="L57" s="60">
        <f>SUM(L51:L56)</f>
        <v>0.99999999999999989</v>
      </c>
      <c r="M57" s="69">
        <f>SUM(M51:M56)</f>
        <v>20.112854600000002</v>
      </c>
      <c r="N57" s="60">
        <f>SUM(N51:N56)</f>
        <v>1</v>
      </c>
      <c r="O57" s="12"/>
      <c r="P57" s="17"/>
    </row>
    <row r="58" spans="2:16" x14ac:dyDescent="0.25">
      <c r="B58" s="16"/>
      <c r="C58" s="12"/>
      <c r="D58" s="129" t="s">
        <v>84</v>
      </c>
      <c r="E58" s="129"/>
      <c r="F58" s="129"/>
      <c r="G58" s="129"/>
      <c r="H58" s="129"/>
      <c r="I58" s="12"/>
      <c r="J58" s="129" t="s">
        <v>84</v>
      </c>
      <c r="K58" s="129"/>
      <c r="L58" s="129"/>
      <c r="M58" s="129"/>
      <c r="N58" s="12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G34:H46">
    <sortCondition descending="1" ref="G34:G46"/>
  </sortState>
  <mergeCells count="16">
    <mergeCell ref="B1:P2"/>
    <mergeCell ref="C11:C12"/>
    <mergeCell ref="D11:F11"/>
    <mergeCell ref="G11:I11"/>
    <mergeCell ref="J11:J12"/>
    <mergeCell ref="K11:K12"/>
    <mergeCell ref="L11:L12"/>
    <mergeCell ref="M11:O11"/>
    <mergeCell ref="C8:O9"/>
    <mergeCell ref="C23:O23"/>
    <mergeCell ref="G42:K42"/>
    <mergeCell ref="C28:O29"/>
    <mergeCell ref="J58:N58"/>
    <mergeCell ref="D58:H58"/>
    <mergeCell ref="D44:H44"/>
    <mergeCell ref="J44:N4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51" t="s">
        <v>33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7" ht="15" customHeight="1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3" t="s">
        <v>85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7"/>
    </row>
    <row r="9" spans="2:17" x14ac:dyDescent="0.25">
      <c r="B9" s="1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7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9"/>
      <c r="Q10" s="40"/>
    </row>
    <row r="11" spans="2:17" ht="15" customHeight="1" x14ac:dyDescent="0.25">
      <c r="B11" s="16"/>
      <c r="C11" s="157" t="s">
        <v>2</v>
      </c>
      <c r="D11" s="158" t="s">
        <v>18</v>
      </c>
      <c r="E11" s="159"/>
      <c r="F11" s="160"/>
      <c r="G11" s="161" t="s">
        <v>19</v>
      </c>
      <c r="H11" s="162"/>
      <c r="I11" s="163"/>
      <c r="J11" s="164" t="s">
        <v>20</v>
      </c>
      <c r="K11" s="164" t="s">
        <v>21</v>
      </c>
      <c r="L11" s="152" t="s">
        <v>22</v>
      </c>
      <c r="M11" s="153" t="s">
        <v>29</v>
      </c>
      <c r="N11" s="154"/>
      <c r="O11" s="155"/>
      <c r="P11" s="33" t="s">
        <v>32</v>
      </c>
      <c r="Q11" s="34"/>
    </row>
    <row r="12" spans="2:17" x14ac:dyDescent="0.25">
      <c r="B12" s="16"/>
      <c r="C12" s="157"/>
      <c r="D12" s="24" t="s">
        <v>23</v>
      </c>
      <c r="E12" s="24" t="s">
        <v>24</v>
      </c>
      <c r="F12" s="24" t="s">
        <v>1</v>
      </c>
      <c r="G12" s="24" t="s">
        <v>23</v>
      </c>
      <c r="H12" s="24" t="s">
        <v>24</v>
      </c>
      <c r="I12" s="24" t="s">
        <v>1</v>
      </c>
      <c r="J12" s="165"/>
      <c r="K12" s="165"/>
      <c r="L12" s="152"/>
      <c r="M12" s="46" t="s">
        <v>23</v>
      </c>
      <c r="N12" s="30" t="s">
        <v>24</v>
      </c>
      <c r="O12" s="30" t="s">
        <v>1</v>
      </c>
      <c r="P12" s="33" t="s">
        <v>23</v>
      </c>
      <c r="Q12" s="34" t="s">
        <v>24</v>
      </c>
    </row>
    <row r="13" spans="2:17" x14ac:dyDescent="0.25">
      <c r="B13" s="16"/>
      <c r="C13" s="25">
        <v>2009</v>
      </c>
      <c r="D13" s="41">
        <v>6.2516610000000004</v>
      </c>
      <c r="E13" s="41">
        <v>64.540965</v>
      </c>
      <c r="F13" s="42">
        <f>+E13+D13</f>
        <v>70.792625999999998</v>
      </c>
      <c r="G13" s="41">
        <v>2.1136279999999998</v>
      </c>
      <c r="H13" s="41">
        <v>37.990627000000003</v>
      </c>
      <c r="I13" s="42">
        <f>+H13+G13</f>
        <v>40.104255000000002</v>
      </c>
      <c r="J13" s="26">
        <f>+G13/D13</f>
        <v>0.33809062903442777</v>
      </c>
      <c r="K13" s="26">
        <f t="shared" ref="K13:L21" si="0">+H13/E13</f>
        <v>0.58862812168984469</v>
      </c>
      <c r="L13" s="45">
        <f t="shared" si="0"/>
        <v>0.56650328241814341</v>
      </c>
      <c r="M13" s="47">
        <f>+G13/P13</f>
        <v>5.1146159333299666E-3</v>
      </c>
      <c r="N13" s="31">
        <f>+H13/Q13</f>
        <v>0.11246151575829068</v>
      </c>
      <c r="O13" s="32">
        <f>+I13/SUM(P13:Q13)</f>
        <v>5.3396690701220363E-2</v>
      </c>
      <c r="P13" s="37">
        <v>413.25253500000002</v>
      </c>
      <c r="Q13" s="38">
        <v>337.81002100000001</v>
      </c>
    </row>
    <row r="14" spans="2:17" x14ac:dyDescent="0.25">
      <c r="B14" s="16"/>
      <c r="C14" s="25">
        <v>2010</v>
      </c>
      <c r="D14" s="41">
        <v>128.63980699999999</v>
      </c>
      <c r="E14" s="41">
        <v>119.95912</v>
      </c>
      <c r="F14" s="42">
        <f t="shared" ref="F14:F21" si="1">+E14+D14</f>
        <v>248.598927</v>
      </c>
      <c r="G14" s="41">
        <v>44.225136999999997</v>
      </c>
      <c r="H14" s="41">
        <v>82.295437000000007</v>
      </c>
      <c r="I14" s="42">
        <f t="shared" ref="I14:I21" si="2">+H14+G14</f>
        <v>126.52057400000001</v>
      </c>
      <c r="J14" s="26">
        <f t="shared" ref="J14:J20" si="3">+G14/D14</f>
        <v>0.34379044893933958</v>
      </c>
      <c r="K14" s="26">
        <f t="shared" si="0"/>
        <v>0.68602901555129792</v>
      </c>
      <c r="L14" s="45">
        <f t="shared" si="0"/>
        <v>0.50893451362322251</v>
      </c>
      <c r="M14" s="47">
        <f t="shared" ref="M14:N21" si="4">+G14/P14</f>
        <v>9.6304429516189893E-2</v>
      </c>
      <c r="N14" s="31">
        <f t="shared" si="4"/>
        <v>0.22876872010792346</v>
      </c>
      <c r="O14" s="32">
        <f t="shared" ref="O14:O21" si="5">+I14/SUM(P14:Q14)</f>
        <v>0.15449039850314675</v>
      </c>
      <c r="P14" s="37">
        <v>459.22225200000003</v>
      </c>
      <c r="Q14" s="38">
        <v>359.732034</v>
      </c>
    </row>
    <row r="15" spans="2:17" x14ac:dyDescent="0.25">
      <c r="B15" s="16"/>
      <c r="C15" s="25">
        <v>2011</v>
      </c>
      <c r="D15" s="41">
        <v>86.664019999999994</v>
      </c>
      <c r="E15" s="41">
        <v>130.023832</v>
      </c>
      <c r="F15" s="42">
        <f t="shared" si="1"/>
        <v>216.68785199999999</v>
      </c>
      <c r="G15" s="41">
        <v>49.555332999999997</v>
      </c>
      <c r="H15" s="41">
        <v>59.909745999999998</v>
      </c>
      <c r="I15" s="42">
        <f t="shared" si="2"/>
        <v>109.465079</v>
      </c>
      <c r="J15" s="26">
        <f t="shared" si="3"/>
        <v>0.57180976603670131</v>
      </c>
      <c r="K15" s="26">
        <f t="shared" si="0"/>
        <v>0.46075973210818766</v>
      </c>
      <c r="L15" s="45">
        <f t="shared" si="0"/>
        <v>0.50517404639739572</v>
      </c>
      <c r="M15" s="47">
        <f t="shared" si="4"/>
        <v>8.5759251359630209E-2</v>
      </c>
      <c r="N15" s="31">
        <f t="shared" si="4"/>
        <v>0.15191500849966932</v>
      </c>
      <c r="O15" s="32">
        <f t="shared" si="5"/>
        <v>0.11259453233240307</v>
      </c>
      <c r="P15" s="37">
        <v>577.84241599999996</v>
      </c>
      <c r="Q15" s="38">
        <v>394.36357600000002</v>
      </c>
    </row>
    <row r="16" spans="2:17" x14ac:dyDescent="0.25">
      <c r="B16" s="16"/>
      <c r="C16" s="25">
        <v>2012</v>
      </c>
      <c r="D16" s="41">
        <v>47.539248999999998</v>
      </c>
      <c r="E16" s="41">
        <v>212.501352</v>
      </c>
      <c r="F16" s="42">
        <f t="shared" si="1"/>
        <v>260.04060099999998</v>
      </c>
      <c r="G16" s="41">
        <v>20.177489000000001</v>
      </c>
      <c r="H16" s="41">
        <v>128.06674000000001</v>
      </c>
      <c r="I16" s="42">
        <f t="shared" si="2"/>
        <v>148.24422900000002</v>
      </c>
      <c r="J16" s="26">
        <f t="shared" si="3"/>
        <v>0.42443853078116572</v>
      </c>
      <c r="K16" s="26">
        <f t="shared" si="0"/>
        <v>0.60266317740886666</v>
      </c>
      <c r="L16" s="45">
        <f t="shared" si="0"/>
        <v>0.57008108899117649</v>
      </c>
      <c r="M16" s="47">
        <f t="shared" si="4"/>
        <v>2.6517605283318646E-2</v>
      </c>
      <c r="N16" s="31">
        <f t="shared" si="4"/>
        <v>0.21389347345514592</v>
      </c>
      <c r="O16" s="32">
        <f t="shared" si="5"/>
        <v>0.1090311750651551</v>
      </c>
      <c r="P16" s="37">
        <v>760.90916900000002</v>
      </c>
      <c r="Q16" s="38">
        <v>598.74075600000003</v>
      </c>
    </row>
    <row r="17" spans="2:17" x14ac:dyDescent="0.25">
      <c r="B17" s="16"/>
      <c r="C17" s="25">
        <v>2013</v>
      </c>
      <c r="D17" s="41">
        <v>29.859483000000001</v>
      </c>
      <c r="E17" s="41">
        <v>166.729782</v>
      </c>
      <c r="F17" s="42">
        <f t="shared" si="1"/>
        <v>196.58926500000001</v>
      </c>
      <c r="G17" s="41">
        <v>17.541636</v>
      </c>
      <c r="H17" s="41">
        <v>104.779138</v>
      </c>
      <c r="I17" s="42">
        <f t="shared" si="2"/>
        <v>122.320774</v>
      </c>
      <c r="J17" s="26">
        <f t="shared" si="3"/>
        <v>0.58747286414838462</v>
      </c>
      <c r="K17" s="26">
        <f t="shared" si="0"/>
        <v>0.62843684399467403</v>
      </c>
      <c r="L17" s="45">
        <f t="shared" si="0"/>
        <v>0.62221492104362863</v>
      </c>
      <c r="M17" s="47">
        <f t="shared" si="4"/>
        <v>2.2043184560234061E-2</v>
      </c>
      <c r="N17" s="31">
        <f t="shared" si="4"/>
        <v>0.15585726691243904</v>
      </c>
      <c r="O17" s="32">
        <f t="shared" si="5"/>
        <v>8.3321300854079267E-2</v>
      </c>
      <c r="P17" s="37">
        <v>795.78501700000004</v>
      </c>
      <c r="Q17" s="38">
        <v>672.27624400000002</v>
      </c>
    </row>
    <row r="18" spans="2:17" x14ac:dyDescent="0.25">
      <c r="B18" s="16"/>
      <c r="C18" s="25">
        <v>2014</v>
      </c>
      <c r="D18" s="41">
        <v>7.2909949999999997</v>
      </c>
      <c r="E18" s="41">
        <v>239.69122400000001</v>
      </c>
      <c r="F18" s="42">
        <f t="shared" si="1"/>
        <v>246.98221900000001</v>
      </c>
      <c r="G18" s="41">
        <v>2.1059239999999999</v>
      </c>
      <c r="H18" s="41">
        <v>151.54123100000001</v>
      </c>
      <c r="I18" s="42">
        <f t="shared" si="2"/>
        <v>153.647155</v>
      </c>
      <c r="J18" s="26">
        <f t="shared" si="3"/>
        <v>0.28883904048761522</v>
      </c>
      <c r="K18" s="26">
        <f t="shared" si="0"/>
        <v>0.63223520857818305</v>
      </c>
      <c r="L18" s="45">
        <f t="shared" si="0"/>
        <v>0.6220980426125331</v>
      </c>
      <c r="M18" s="47">
        <f t="shared" si="4"/>
        <v>2.4398929789562042E-3</v>
      </c>
      <c r="N18" s="31">
        <f t="shared" si="4"/>
        <v>0.22799235911946542</v>
      </c>
      <c r="O18" s="32">
        <f t="shared" si="5"/>
        <v>0.10056769857784253</v>
      </c>
      <c r="P18" s="37">
        <v>863.12146399999995</v>
      </c>
      <c r="Q18" s="38">
        <v>664.67679699999997</v>
      </c>
    </row>
    <row r="19" spans="2:17" x14ac:dyDescent="0.25">
      <c r="B19" s="16"/>
      <c r="C19" s="25">
        <v>2015</v>
      </c>
      <c r="D19" s="41">
        <v>21.477727999999999</v>
      </c>
      <c r="E19" s="41">
        <v>220.74768800000001</v>
      </c>
      <c r="F19" s="42">
        <f t="shared" si="1"/>
        <v>242.225416</v>
      </c>
      <c r="G19" s="41">
        <v>16.124790000000001</v>
      </c>
      <c r="H19" s="41">
        <v>116.206675</v>
      </c>
      <c r="I19" s="42">
        <f t="shared" si="2"/>
        <v>132.33146500000001</v>
      </c>
      <c r="J19" s="26">
        <f t="shared" si="3"/>
        <v>0.7507679583240835</v>
      </c>
      <c r="K19" s="26">
        <f t="shared" si="0"/>
        <v>0.52642306722596344</v>
      </c>
      <c r="L19" s="45">
        <f t="shared" si="0"/>
        <v>0.54631535858318026</v>
      </c>
      <c r="M19" s="47">
        <f t="shared" si="4"/>
        <v>1.8031545316178291E-2</v>
      </c>
      <c r="N19" s="31">
        <f t="shared" si="4"/>
        <v>0.19648334791910135</v>
      </c>
      <c r="O19" s="32">
        <f t="shared" si="5"/>
        <v>8.9070881517209863E-2</v>
      </c>
      <c r="P19" s="37">
        <v>894.25446999999997</v>
      </c>
      <c r="Q19" s="38">
        <v>591.43268999999998</v>
      </c>
    </row>
    <row r="20" spans="2:17" ht="15" customHeight="1" x14ac:dyDescent="0.25">
      <c r="B20" s="16"/>
      <c r="C20" s="25">
        <v>2016</v>
      </c>
      <c r="D20" s="41">
        <v>14.257576</v>
      </c>
      <c r="E20" s="41">
        <v>214.9948</v>
      </c>
      <c r="F20" s="42">
        <f t="shared" si="1"/>
        <v>229.252376</v>
      </c>
      <c r="G20" s="41">
        <v>12.244274000000001</v>
      </c>
      <c r="H20" s="41">
        <v>148.40089699999999</v>
      </c>
      <c r="I20" s="42">
        <f t="shared" si="2"/>
        <v>160.64517099999998</v>
      </c>
      <c r="J20" s="26">
        <f t="shared" si="3"/>
        <v>0.85879072291110359</v>
      </c>
      <c r="K20" s="26">
        <f t="shared" si="0"/>
        <v>0.69025342473399354</v>
      </c>
      <c r="L20" s="45">
        <f t="shared" si="0"/>
        <v>0.70073503185851382</v>
      </c>
      <c r="M20" s="47">
        <f t="shared" si="4"/>
        <v>1.281697431205569E-2</v>
      </c>
      <c r="N20" s="31">
        <f t="shared" si="4"/>
        <v>0.20541598022408636</v>
      </c>
      <c r="O20" s="32">
        <f t="shared" si="5"/>
        <v>9.5749911774666699E-2</v>
      </c>
      <c r="P20" s="37">
        <v>955.31704300000001</v>
      </c>
      <c r="Q20" s="38">
        <v>722.44085800000005</v>
      </c>
    </row>
    <row r="21" spans="2:17" x14ac:dyDescent="0.25">
      <c r="B21" s="16"/>
      <c r="C21" s="25" t="s">
        <v>25</v>
      </c>
      <c r="D21" s="41">
        <v>2.0288059999999999</v>
      </c>
      <c r="E21" s="41">
        <v>97.516958000000002</v>
      </c>
      <c r="F21" s="42">
        <f t="shared" si="1"/>
        <v>99.545764000000005</v>
      </c>
      <c r="G21" s="41">
        <v>2.9899999999999999E-2</v>
      </c>
      <c r="H21" s="41">
        <v>20.009553</v>
      </c>
      <c r="I21" s="42">
        <f t="shared" si="2"/>
        <v>20.039453000000002</v>
      </c>
      <c r="J21" s="26">
        <f>+G21/D21</f>
        <v>1.4737732439671414E-2</v>
      </c>
      <c r="K21" s="26">
        <f t="shared" si="0"/>
        <v>0.20519049620067106</v>
      </c>
      <c r="L21" s="45">
        <f t="shared" si="0"/>
        <v>0.20130894771172786</v>
      </c>
      <c r="M21" s="47">
        <f t="shared" si="4"/>
        <v>1.2744321863295897E-4</v>
      </c>
      <c r="N21" s="31">
        <f t="shared" si="4"/>
        <v>0.1322700824249417</v>
      </c>
      <c r="O21" s="32">
        <f t="shared" si="5"/>
        <v>5.1930172825119254E-2</v>
      </c>
      <c r="P21" s="37">
        <v>234.61428799999999</v>
      </c>
      <c r="Q21" s="38">
        <v>151.277996</v>
      </c>
    </row>
    <row r="22" spans="2:17" x14ac:dyDescent="0.25">
      <c r="B22" s="16"/>
      <c r="C22" s="27" t="s">
        <v>31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22">
        <f>SUM(P13:P21)</f>
        <v>5954.3186539999997</v>
      </c>
      <c r="Q22" s="122">
        <f>SUM(Q13:Q21)</f>
        <v>4492.7509720000007</v>
      </c>
    </row>
    <row r="23" spans="2:17" x14ac:dyDescent="0.25">
      <c r="B23" s="16"/>
      <c r="C23" s="156" t="s">
        <v>30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7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6" spans="2:17" ht="15" customHeight="1" x14ac:dyDescent="0.25"/>
    <row r="27" spans="2:17" x14ac:dyDescent="0.25">
      <c r="B27" s="13" t="s">
        <v>83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5"/>
    </row>
    <row r="28" spans="2:17" ht="15" customHeight="1" x14ac:dyDescent="0.25">
      <c r="B28" s="16"/>
      <c r="C28" s="133" t="s">
        <v>86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7"/>
      <c r="Q28" s="35"/>
    </row>
    <row r="29" spans="2:17" x14ac:dyDescent="0.25">
      <c r="B29" s="16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7"/>
      <c r="Q29" s="35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23</v>
      </c>
      <c r="I31" s="30" t="s">
        <v>24</v>
      </c>
      <c r="J31" s="30" t="s">
        <v>1</v>
      </c>
      <c r="K31" s="30" t="s">
        <v>38</v>
      </c>
      <c r="L31" s="12"/>
      <c r="M31" s="12"/>
      <c r="N31" s="12"/>
      <c r="O31" s="12"/>
      <c r="P31" s="63"/>
      <c r="Q31" s="35"/>
    </row>
    <row r="32" spans="2:17" x14ac:dyDescent="0.25">
      <c r="B32" s="16"/>
      <c r="C32" s="12"/>
      <c r="D32" s="12"/>
      <c r="E32" s="12"/>
      <c r="F32" s="12"/>
      <c r="G32" s="48">
        <v>2009</v>
      </c>
      <c r="H32" s="58">
        <v>3.5228609700000004</v>
      </c>
      <c r="I32" s="58">
        <v>40.622768219999998</v>
      </c>
      <c r="J32" s="58">
        <f>+I32+H32</f>
        <v>44.145629190000001</v>
      </c>
      <c r="K32" s="49"/>
      <c r="L32" s="12"/>
      <c r="M32" s="12"/>
      <c r="N32" s="12"/>
      <c r="O32" s="12"/>
      <c r="P32" s="63"/>
      <c r="Q32" s="35"/>
    </row>
    <row r="33" spans="2:17" x14ac:dyDescent="0.25">
      <c r="B33" s="16"/>
      <c r="C33" s="12"/>
      <c r="D33" s="12"/>
      <c r="E33" s="12"/>
      <c r="F33" s="12"/>
      <c r="G33" s="48">
        <v>2010</v>
      </c>
      <c r="H33" s="58">
        <v>44.110915159999998</v>
      </c>
      <c r="I33" s="58">
        <v>92.774083599999997</v>
      </c>
      <c r="J33" s="58">
        <f t="shared" ref="J33:J40" si="6">+I33+H33</f>
        <v>136.88499876</v>
      </c>
      <c r="K33" s="50">
        <f>+J33/J32-1</f>
        <v>2.1007599454717387</v>
      </c>
      <c r="L33" s="12"/>
      <c r="M33" s="12"/>
      <c r="N33" s="12"/>
      <c r="O33" s="12"/>
      <c r="P33" s="63"/>
      <c r="Q33" s="35"/>
    </row>
    <row r="34" spans="2:17" x14ac:dyDescent="0.25">
      <c r="B34" s="16"/>
      <c r="C34" s="12"/>
      <c r="D34" s="12"/>
      <c r="E34" s="12"/>
      <c r="F34" s="12"/>
      <c r="G34" s="48">
        <v>2011</v>
      </c>
      <c r="H34" s="58">
        <v>54.248706149999997</v>
      </c>
      <c r="I34" s="58">
        <v>99.429945090000004</v>
      </c>
      <c r="J34" s="58">
        <f t="shared" si="6"/>
        <v>153.67865123999999</v>
      </c>
      <c r="K34" s="50">
        <f t="shared" ref="K34:K40" si="7">+J34/J33-1</f>
        <v>0.12268438932044146</v>
      </c>
      <c r="L34" s="12"/>
      <c r="M34" s="12"/>
      <c r="N34" s="12"/>
      <c r="O34" s="12"/>
      <c r="P34" s="63"/>
      <c r="Q34" s="35"/>
    </row>
    <row r="35" spans="2:17" ht="15" customHeight="1" x14ac:dyDescent="0.25">
      <c r="B35" s="16"/>
      <c r="C35" s="12"/>
      <c r="D35" s="12"/>
      <c r="E35" s="12"/>
      <c r="F35" s="12"/>
      <c r="G35" s="48">
        <v>2012</v>
      </c>
      <c r="H35" s="58">
        <v>33.610786939999997</v>
      </c>
      <c r="I35" s="58">
        <v>139.68199564</v>
      </c>
      <c r="J35" s="58">
        <f t="shared" si="6"/>
        <v>173.29278257999999</v>
      </c>
      <c r="K35" s="50">
        <f t="shared" si="7"/>
        <v>0.12763081392072229</v>
      </c>
      <c r="L35" s="12"/>
      <c r="M35" s="12"/>
      <c r="N35" s="12"/>
      <c r="O35" s="12"/>
      <c r="P35" s="63"/>
      <c r="Q35" s="35"/>
    </row>
    <row r="36" spans="2:17" x14ac:dyDescent="0.25">
      <c r="B36" s="16"/>
      <c r="C36" s="12"/>
      <c r="D36" s="12"/>
      <c r="E36" s="12"/>
      <c r="F36" s="12"/>
      <c r="G36" s="48">
        <v>2013</v>
      </c>
      <c r="H36" s="58">
        <v>11.39702187</v>
      </c>
      <c r="I36" s="58">
        <v>80.918660200000005</v>
      </c>
      <c r="J36" s="58">
        <f t="shared" si="6"/>
        <v>92.315682070000008</v>
      </c>
      <c r="K36" s="50">
        <f t="shared" si="7"/>
        <v>-0.46728489960403974</v>
      </c>
      <c r="L36" s="12"/>
      <c r="M36" s="12"/>
      <c r="N36" s="12"/>
      <c r="O36" s="12"/>
      <c r="P36" s="63"/>
    </row>
    <row r="37" spans="2:17" x14ac:dyDescent="0.25">
      <c r="B37" s="16"/>
      <c r="C37" s="12"/>
      <c r="D37" s="12"/>
      <c r="E37" s="12"/>
      <c r="F37" s="12"/>
      <c r="G37" s="48">
        <v>2014</v>
      </c>
      <c r="H37" s="58">
        <v>5.3106065199999994</v>
      </c>
      <c r="I37" s="58">
        <v>176.57937116999997</v>
      </c>
      <c r="J37" s="58">
        <f t="shared" si="6"/>
        <v>181.88997768999997</v>
      </c>
      <c r="K37" s="50">
        <f t="shared" si="7"/>
        <v>0.97030421713267145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8">
        <v>2015</v>
      </c>
      <c r="H38" s="58">
        <v>8.802939949999999</v>
      </c>
      <c r="I38" s="58">
        <v>135.73018485</v>
      </c>
      <c r="J38" s="58">
        <f t="shared" si="6"/>
        <v>144.5331248</v>
      </c>
      <c r="K38" s="50">
        <f t="shared" si="7"/>
        <v>-0.20538159036815251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8">
        <v>2016</v>
      </c>
      <c r="H39" s="58">
        <v>9.03593549</v>
      </c>
      <c r="I39" s="58">
        <v>108.71293340999999</v>
      </c>
      <c r="J39" s="58">
        <f t="shared" si="6"/>
        <v>117.74886889999999</v>
      </c>
      <c r="K39" s="50">
        <f t="shared" si="7"/>
        <v>-0.18531569103666123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8" t="s">
        <v>25</v>
      </c>
      <c r="H40" s="58">
        <v>0.23862123999999998</v>
      </c>
      <c r="I40" s="58">
        <v>38.19858713</v>
      </c>
      <c r="J40" s="58">
        <f t="shared" si="6"/>
        <v>38.43720837</v>
      </c>
      <c r="K40" s="50">
        <f t="shared" si="7"/>
        <v>-0.67356621996391852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31</v>
      </c>
      <c r="H41" s="51"/>
      <c r="I41" s="51"/>
      <c r="J41" s="51"/>
      <c r="K41" s="51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29" t="s">
        <v>84</v>
      </c>
      <c r="H42" s="129"/>
      <c r="I42" s="129"/>
      <c r="J42" s="129"/>
      <c r="K42" s="12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28" t="s">
        <v>113</v>
      </c>
      <c r="E44" s="128"/>
      <c r="F44" s="128"/>
      <c r="G44" s="128"/>
      <c r="H44" s="128"/>
      <c r="I44" s="21"/>
      <c r="J44" s="128" t="s">
        <v>114</v>
      </c>
      <c r="K44" s="128"/>
      <c r="L44" s="128"/>
      <c r="M44" s="128"/>
      <c r="N44" s="128"/>
      <c r="O44" s="12"/>
      <c r="P44" s="17"/>
    </row>
    <row r="45" spans="2:17" x14ac:dyDescent="0.25">
      <c r="B45" s="16"/>
      <c r="C45" s="12"/>
      <c r="D45" s="30" t="s">
        <v>73</v>
      </c>
      <c r="E45" s="30">
        <v>2016</v>
      </c>
      <c r="F45" s="30" t="s">
        <v>74</v>
      </c>
      <c r="G45" s="30" t="s">
        <v>25</v>
      </c>
      <c r="H45" s="30" t="s">
        <v>74</v>
      </c>
      <c r="I45" s="21"/>
      <c r="J45" s="30" t="s">
        <v>73</v>
      </c>
      <c r="K45" s="30">
        <v>2016</v>
      </c>
      <c r="L45" s="30" t="s">
        <v>74</v>
      </c>
      <c r="M45" s="30" t="s">
        <v>25</v>
      </c>
      <c r="N45" s="30" t="s">
        <v>74</v>
      </c>
      <c r="O45" s="12"/>
      <c r="P45" s="17"/>
    </row>
    <row r="46" spans="2:17" x14ac:dyDescent="0.25">
      <c r="B46" s="16"/>
      <c r="C46" s="12"/>
      <c r="D46" s="49" t="s">
        <v>75</v>
      </c>
      <c r="E46" s="68">
        <f>+E57</f>
        <v>5.6899300000000002E-3</v>
      </c>
      <c r="F46" s="50">
        <f>+E46/E48</f>
        <v>6.2970015736577597E-4</v>
      </c>
      <c r="G46" s="68">
        <f>+G57</f>
        <v>0</v>
      </c>
      <c r="H46" s="50">
        <f>+G46/G48</f>
        <v>0</v>
      </c>
      <c r="I46" s="21"/>
      <c r="J46" s="49" t="s">
        <v>75</v>
      </c>
      <c r="K46" s="68">
        <f>+K57</f>
        <v>14.980728800000001</v>
      </c>
      <c r="L46" s="50">
        <f>+K46/K48</f>
        <v>0.13780079637352508</v>
      </c>
      <c r="M46" s="68">
        <f>+M57</f>
        <v>5.9581874500000005</v>
      </c>
      <c r="N46" s="50">
        <f>+M46/M48</f>
        <v>0.15597926252410063</v>
      </c>
      <c r="O46" s="12"/>
      <c r="P46" s="17"/>
    </row>
    <row r="47" spans="2:17" x14ac:dyDescent="0.25">
      <c r="B47" s="16"/>
      <c r="C47" s="12"/>
      <c r="D47" s="49" t="s">
        <v>3</v>
      </c>
      <c r="E47" s="68">
        <v>9.0302455599999991</v>
      </c>
      <c r="F47" s="50">
        <f>+E47/E48</f>
        <v>0.99937029984263415</v>
      </c>
      <c r="G47" s="68">
        <v>0.23862123999999998</v>
      </c>
      <c r="H47" s="50">
        <f>+G47/G48</f>
        <v>1</v>
      </c>
      <c r="I47" s="21"/>
      <c r="J47" s="49" t="s">
        <v>3</v>
      </c>
      <c r="K47" s="68">
        <v>93.732204609999997</v>
      </c>
      <c r="L47" s="50">
        <f>+K47/K48</f>
        <v>0.86219920362647484</v>
      </c>
      <c r="M47" s="68">
        <v>32.240399679999996</v>
      </c>
      <c r="N47" s="50">
        <f>+M47/M48</f>
        <v>0.84402073747589945</v>
      </c>
      <c r="O47" s="12"/>
      <c r="P47" s="17"/>
    </row>
    <row r="48" spans="2:17" x14ac:dyDescent="0.25">
      <c r="B48" s="16"/>
      <c r="C48" s="12"/>
      <c r="D48" s="59" t="s">
        <v>1</v>
      </c>
      <c r="E48" s="69">
        <f>SUM(E46:E47)</f>
        <v>9.03593549</v>
      </c>
      <c r="F48" s="60">
        <f>SUM(F46:F47)</f>
        <v>0.99999999999999989</v>
      </c>
      <c r="G48" s="69">
        <f>SUM(G46:G47)</f>
        <v>0.23862123999999998</v>
      </c>
      <c r="H48" s="60">
        <f>SUM(H46:H47)</f>
        <v>1</v>
      </c>
      <c r="I48" s="21"/>
      <c r="J48" s="59" t="s">
        <v>1</v>
      </c>
      <c r="K48" s="69">
        <f>SUM(K46:K47)</f>
        <v>108.71293341000001</v>
      </c>
      <c r="L48" s="60">
        <f>SUM(L46:L47)</f>
        <v>0.99999999999999989</v>
      </c>
      <c r="M48" s="69">
        <f>SUM(M46:M47)</f>
        <v>38.198587129999993</v>
      </c>
      <c r="N48" s="60">
        <f>SUM(N46:N47)</f>
        <v>1</v>
      </c>
      <c r="O48" s="12"/>
      <c r="P48" s="17"/>
    </row>
    <row r="49" spans="2:16" x14ac:dyDescent="0.25">
      <c r="B49" s="16"/>
      <c r="C49" s="12"/>
      <c r="D49" s="61"/>
      <c r="E49" s="61"/>
      <c r="F49" s="61"/>
      <c r="G49" s="61"/>
      <c r="H49" s="61"/>
      <c r="I49" s="21"/>
      <c r="J49" s="61"/>
      <c r="K49" s="61"/>
      <c r="L49" s="61"/>
      <c r="M49" s="61"/>
      <c r="N49" s="61"/>
      <c r="O49" s="12"/>
      <c r="P49" s="17"/>
    </row>
    <row r="50" spans="2:16" x14ac:dyDescent="0.25">
      <c r="B50" s="16"/>
      <c r="C50" s="12"/>
      <c r="D50" s="30" t="s">
        <v>76</v>
      </c>
      <c r="E50" s="30">
        <v>2016</v>
      </c>
      <c r="F50" s="30" t="s">
        <v>74</v>
      </c>
      <c r="G50" s="30" t="s">
        <v>25</v>
      </c>
      <c r="H50" s="30" t="s">
        <v>74</v>
      </c>
      <c r="I50" s="21"/>
      <c r="J50" s="30" t="s">
        <v>76</v>
      </c>
      <c r="K50" s="30">
        <v>2016</v>
      </c>
      <c r="L50" s="30" t="s">
        <v>74</v>
      </c>
      <c r="M50" s="30" t="s">
        <v>25</v>
      </c>
      <c r="N50" s="30" t="s">
        <v>74</v>
      </c>
      <c r="O50" s="12"/>
      <c r="P50" s="17"/>
    </row>
    <row r="51" spans="2:16" x14ac:dyDescent="0.25">
      <c r="B51" s="16"/>
      <c r="C51" s="12"/>
      <c r="D51" s="62" t="s">
        <v>77</v>
      </c>
      <c r="E51" s="68"/>
      <c r="F51" s="50">
        <f>+E51/E57</f>
        <v>0</v>
      </c>
      <c r="G51" s="68"/>
      <c r="H51" s="50" t="e">
        <f>+G51/G57</f>
        <v>#DIV/0!</v>
      </c>
      <c r="I51" s="21"/>
      <c r="J51" s="62" t="s">
        <v>77</v>
      </c>
      <c r="K51" s="68"/>
      <c r="L51" s="50">
        <f>+K51/K57</f>
        <v>0</v>
      </c>
      <c r="M51" s="68"/>
      <c r="N51" s="50">
        <f>+M51/M57</f>
        <v>0</v>
      </c>
      <c r="O51" s="12"/>
      <c r="P51" s="17"/>
    </row>
    <row r="52" spans="2:16" x14ac:dyDescent="0.25">
      <c r="B52" s="16"/>
      <c r="C52" s="12"/>
      <c r="D52" s="62" t="s">
        <v>78</v>
      </c>
      <c r="E52" s="68"/>
      <c r="F52" s="50">
        <f>+E52/E57</f>
        <v>0</v>
      </c>
      <c r="G52" s="68"/>
      <c r="H52" s="50" t="e">
        <f>+G52/G57</f>
        <v>#DIV/0!</v>
      </c>
      <c r="I52" s="21"/>
      <c r="J52" s="62" t="s">
        <v>78</v>
      </c>
      <c r="K52" s="68"/>
      <c r="L52" s="50">
        <f>+K52/K57</f>
        <v>0</v>
      </c>
      <c r="M52" s="68"/>
      <c r="N52" s="50">
        <f>+M52/M57</f>
        <v>0</v>
      </c>
      <c r="O52" s="12"/>
      <c r="P52" s="17"/>
    </row>
    <row r="53" spans="2:16" x14ac:dyDescent="0.25">
      <c r="B53" s="16"/>
      <c r="C53" s="12"/>
      <c r="D53" s="62" t="s">
        <v>79</v>
      </c>
      <c r="E53" s="68">
        <v>5.6899300000000002E-3</v>
      </c>
      <c r="F53" s="50">
        <f>+E53/E57</f>
        <v>1</v>
      </c>
      <c r="G53" s="68"/>
      <c r="H53" s="50" t="e">
        <f>+G53/G57</f>
        <v>#DIV/0!</v>
      </c>
      <c r="I53" s="21"/>
      <c r="J53" s="62" t="s">
        <v>79</v>
      </c>
      <c r="K53" s="68">
        <v>1.7070040000000002E-2</v>
      </c>
      <c r="L53" s="50">
        <f>+K53/K57</f>
        <v>1.1394665925732533E-3</v>
      </c>
      <c r="M53" s="68"/>
      <c r="N53" s="50">
        <f>+M53/M57</f>
        <v>0</v>
      </c>
      <c r="O53" s="12"/>
      <c r="P53" s="17"/>
    </row>
    <row r="54" spans="2:16" x14ac:dyDescent="0.25">
      <c r="B54" s="16"/>
      <c r="C54" s="12"/>
      <c r="D54" s="62" t="s">
        <v>80</v>
      </c>
      <c r="E54" s="68"/>
      <c r="F54" s="50">
        <f>+E54/E57</f>
        <v>0</v>
      </c>
      <c r="G54" s="68"/>
      <c r="H54" s="50" t="e">
        <f>+G54/G57</f>
        <v>#DIV/0!</v>
      </c>
      <c r="I54" s="21"/>
      <c r="J54" s="62" t="s">
        <v>80</v>
      </c>
      <c r="K54" s="68"/>
      <c r="L54" s="50">
        <f>+K54/K57</f>
        <v>0</v>
      </c>
      <c r="M54" s="68"/>
      <c r="N54" s="50">
        <f>+M54/M57</f>
        <v>0</v>
      </c>
      <c r="O54" s="12"/>
      <c r="P54" s="17"/>
    </row>
    <row r="55" spans="2:16" x14ac:dyDescent="0.25">
      <c r="B55" s="16"/>
      <c r="C55" s="12"/>
      <c r="D55" s="49" t="s">
        <v>81</v>
      </c>
      <c r="E55" s="68"/>
      <c r="F55" s="50">
        <f>+E55/E57</f>
        <v>0</v>
      </c>
      <c r="G55" s="68"/>
      <c r="H55" s="50" t="e">
        <f>+G55/G57</f>
        <v>#DIV/0!</v>
      </c>
      <c r="I55" s="21"/>
      <c r="J55" s="49" t="s">
        <v>81</v>
      </c>
      <c r="K55" s="68"/>
      <c r="L55" s="50">
        <f>+K55/K57</f>
        <v>0</v>
      </c>
      <c r="M55" s="68"/>
      <c r="N55" s="50">
        <f>+M55/M57</f>
        <v>0</v>
      </c>
      <c r="O55" s="12"/>
      <c r="P55" s="17"/>
    </row>
    <row r="56" spans="2:16" x14ac:dyDescent="0.25">
      <c r="B56" s="16"/>
      <c r="C56" s="12"/>
      <c r="D56" s="62" t="s">
        <v>82</v>
      </c>
      <c r="E56" s="68"/>
      <c r="F56" s="50">
        <f>+E56/E57</f>
        <v>0</v>
      </c>
      <c r="G56" s="68"/>
      <c r="H56" s="50" t="e">
        <f>+G56/G57</f>
        <v>#DIV/0!</v>
      </c>
      <c r="I56" s="21"/>
      <c r="J56" s="62" t="s">
        <v>82</v>
      </c>
      <c r="K56" s="68">
        <v>14.963658760000001</v>
      </c>
      <c r="L56" s="50">
        <f>+K56/K57</f>
        <v>0.99886053340742675</v>
      </c>
      <c r="M56" s="68">
        <v>5.9581874500000005</v>
      </c>
      <c r="N56" s="50">
        <f>+M56/M57</f>
        <v>1</v>
      </c>
      <c r="O56" s="12"/>
      <c r="P56" s="17"/>
    </row>
    <row r="57" spans="2:16" x14ac:dyDescent="0.25">
      <c r="B57" s="16"/>
      <c r="C57" s="12"/>
      <c r="D57" s="59" t="s">
        <v>1</v>
      </c>
      <c r="E57" s="69">
        <f>SUM(E51:E56)</f>
        <v>5.6899300000000002E-3</v>
      </c>
      <c r="F57" s="60">
        <f>SUM(F51:F56)</f>
        <v>1</v>
      </c>
      <c r="G57" s="69">
        <f>SUM(G51:G56)</f>
        <v>0</v>
      </c>
      <c r="H57" s="60" t="e">
        <f>SUM(H51:H56)</f>
        <v>#DIV/0!</v>
      </c>
      <c r="I57" s="21"/>
      <c r="J57" s="59" t="s">
        <v>1</v>
      </c>
      <c r="K57" s="69">
        <f>SUM(K51:K56)</f>
        <v>14.980728800000001</v>
      </c>
      <c r="L57" s="60">
        <f>SUM(L51:L56)</f>
        <v>1</v>
      </c>
      <c r="M57" s="69">
        <f>SUM(M51:M56)</f>
        <v>5.9581874500000005</v>
      </c>
      <c r="N57" s="60">
        <f>SUM(N51:N56)</f>
        <v>1</v>
      </c>
      <c r="O57" s="12"/>
      <c r="P57" s="17"/>
    </row>
    <row r="58" spans="2:16" x14ac:dyDescent="0.25">
      <c r="B58" s="16"/>
      <c r="C58" s="12"/>
      <c r="D58" s="129" t="s">
        <v>84</v>
      </c>
      <c r="E58" s="129"/>
      <c r="F58" s="129"/>
      <c r="G58" s="129"/>
      <c r="H58" s="129"/>
      <c r="I58" s="12"/>
      <c r="J58" s="129" t="s">
        <v>84</v>
      </c>
      <c r="K58" s="129"/>
      <c r="L58" s="129"/>
      <c r="M58" s="129"/>
      <c r="N58" s="12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mergeCells count="16">
    <mergeCell ref="B1:P2"/>
    <mergeCell ref="C11:C12"/>
    <mergeCell ref="D11:F11"/>
    <mergeCell ref="G11:I11"/>
    <mergeCell ref="J11:J12"/>
    <mergeCell ref="K11:K12"/>
    <mergeCell ref="L11:L12"/>
    <mergeCell ref="M11:O11"/>
    <mergeCell ref="J58:N58"/>
    <mergeCell ref="D58:H58"/>
    <mergeCell ref="C8:O9"/>
    <mergeCell ref="D44:H44"/>
    <mergeCell ref="J44:N44"/>
    <mergeCell ref="C23:O23"/>
    <mergeCell ref="G42:K42"/>
    <mergeCell ref="C28:O2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23" sqref="A23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51" t="s">
        <v>34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7" ht="15" customHeight="1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3" t="s">
        <v>85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7"/>
    </row>
    <row r="9" spans="2:17" x14ac:dyDescent="0.25">
      <c r="B9" s="1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7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6"/>
      <c r="Q10" s="3"/>
    </row>
    <row r="11" spans="2:17" ht="15" customHeight="1" x14ac:dyDescent="0.25">
      <c r="B11" s="16"/>
      <c r="C11" s="157" t="s">
        <v>2</v>
      </c>
      <c r="D11" s="158" t="s">
        <v>18</v>
      </c>
      <c r="E11" s="159"/>
      <c r="F11" s="160"/>
      <c r="G11" s="161" t="s">
        <v>19</v>
      </c>
      <c r="H11" s="162"/>
      <c r="I11" s="163"/>
      <c r="J11" s="164" t="s">
        <v>20</v>
      </c>
      <c r="K11" s="164" t="s">
        <v>21</v>
      </c>
      <c r="L11" s="152" t="s">
        <v>22</v>
      </c>
      <c r="M11" s="153" t="s">
        <v>29</v>
      </c>
      <c r="N11" s="154"/>
      <c r="O11" s="155"/>
      <c r="P11" s="33" t="s">
        <v>32</v>
      </c>
      <c r="Q11" s="34"/>
    </row>
    <row r="12" spans="2:17" x14ac:dyDescent="0.25">
      <c r="B12" s="16"/>
      <c r="C12" s="157"/>
      <c r="D12" s="24" t="s">
        <v>23</v>
      </c>
      <c r="E12" s="24" t="s">
        <v>24</v>
      </c>
      <c r="F12" s="24" t="s">
        <v>1</v>
      </c>
      <c r="G12" s="24" t="s">
        <v>23</v>
      </c>
      <c r="H12" s="24" t="s">
        <v>24</v>
      </c>
      <c r="I12" s="24" t="s">
        <v>1</v>
      </c>
      <c r="J12" s="165"/>
      <c r="K12" s="165"/>
      <c r="L12" s="152"/>
      <c r="M12" s="46" t="s">
        <v>23</v>
      </c>
      <c r="N12" s="30" t="s">
        <v>24</v>
      </c>
      <c r="O12" s="30" t="s">
        <v>1</v>
      </c>
      <c r="P12" s="33" t="s">
        <v>23</v>
      </c>
      <c r="Q12" s="34" t="s">
        <v>24</v>
      </c>
    </row>
    <row r="13" spans="2:17" x14ac:dyDescent="0.25">
      <c r="B13" s="16"/>
      <c r="C13" s="25">
        <v>2009</v>
      </c>
      <c r="D13" s="41">
        <v>73.558228</v>
      </c>
      <c r="E13" s="41">
        <v>206.63170299999999</v>
      </c>
      <c r="F13" s="42">
        <f>+E13+D13</f>
        <v>280.189931</v>
      </c>
      <c r="G13" s="41">
        <v>34.457531000000003</v>
      </c>
      <c r="H13" s="41">
        <v>109.16936</v>
      </c>
      <c r="I13" s="42">
        <f>+H13+G13</f>
        <v>143.626891</v>
      </c>
      <c r="J13" s="26">
        <f>+G13/D13</f>
        <v>0.46843884004383579</v>
      </c>
      <c r="K13" s="26">
        <f t="shared" ref="K13:L21" si="0">+H13/E13</f>
        <v>0.52832822076678143</v>
      </c>
      <c r="L13" s="45">
        <f t="shared" si="0"/>
        <v>0.51260546903807191</v>
      </c>
      <c r="M13" s="47">
        <f>+G13/P13</f>
        <v>7.7503752217388075E-2</v>
      </c>
      <c r="N13" s="31">
        <f>+H13/Q13</f>
        <v>0.30896958365248395</v>
      </c>
      <c r="O13" s="32">
        <f>+I13/SUM(P13:Q13)</f>
        <v>0.18000038670278898</v>
      </c>
      <c r="P13" s="37">
        <v>444.59177799999998</v>
      </c>
      <c r="Q13" s="38">
        <v>353.33368000000002</v>
      </c>
    </row>
    <row r="14" spans="2:17" x14ac:dyDescent="0.25">
      <c r="B14" s="16"/>
      <c r="C14" s="25">
        <v>2010</v>
      </c>
      <c r="D14" s="41">
        <v>116.55381</v>
      </c>
      <c r="E14" s="41">
        <v>369.133735</v>
      </c>
      <c r="F14" s="42">
        <f t="shared" ref="F14:F21" si="1">+E14+D14</f>
        <v>485.687545</v>
      </c>
      <c r="G14" s="41">
        <v>59.352716000000001</v>
      </c>
      <c r="H14" s="41">
        <v>252.73293799999999</v>
      </c>
      <c r="I14" s="42">
        <f t="shared" ref="I14:I21" si="2">+H14+G14</f>
        <v>312.08565399999998</v>
      </c>
      <c r="J14" s="26">
        <f t="shared" ref="J14:J20" si="3">+G14/D14</f>
        <v>0.50923016587788938</v>
      </c>
      <c r="K14" s="26">
        <f t="shared" si="0"/>
        <v>0.68466497108426028</v>
      </c>
      <c r="L14" s="45">
        <f t="shared" si="0"/>
        <v>0.64256466366663778</v>
      </c>
      <c r="M14" s="47">
        <f t="shared" ref="M14:N21" si="4">+G14/P14</f>
        <v>0.12164847576382684</v>
      </c>
      <c r="N14" s="31">
        <f t="shared" si="4"/>
        <v>0.56762587744152648</v>
      </c>
      <c r="O14" s="32">
        <f t="shared" ref="O14:O21" si="5">+I14/SUM(P14:Q14)</f>
        <v>0.33444349781117244</v>
      </c>
      <c r="P14" s="37">
        <v>487.90349099999997</v>
      </c>
      <c r="Q14" s="38">
        <v>445.24562400000002</v>
      </c>
    </row>
    <row r="15" spans="2:17" x14ac:dyDescent="0.25">
      <c r="B15" s="16"/>
      <c r="C15" s="25">
        <v>2011</v>
      </c>
      <c r="D15" s="41">
        <v>151.57853900000001</v>
      </c>
      <c r="E15" s="41">
        <v>392.16136</v>
      </c>
      <c r="F15" s="42">
        <f t="shared" si="1"/>
        <v>543.73989900000004</v>
      </c>
      <c r="G15" s="41">
        <v>73.019656999999995</v>
      </c>
      <c r="H15" s="41">
        <v>211.08619899999999</v>
      </c>
      <c r="I15" s="42">
        <f t="shared" si="2"/>
        <v>284.10585600000002</v>
      </c>
      <c r="J15" s="26">
        <f t="shared" si="3"/>
        <v>0.48172820164205432</v>
      </c>
      <c r="K15" s="26">
        <f t="shared" si="0"/>
        <v>0.53826363464263793</v>
      </c>
      <c r="L15" s="45">
        <f t="shared" si="0"/>
        <v>0.52250323458422532</v>
      </c>
      <c r="M15" s="47">
        <f t="shared" si="4"/>
        <v>0.13694508685709789</v>
      </c>
      <c r="N15" s="31">
        <f t="shared" si="4"/>
        <v>0.45929428841786796</v>
      </c>
      <c r="O15" s="32">
        <f t="shared" si="5"/>
        <v>0.28616854744322889</v>
      </c>
      <c r="P15" s="37">
        <v>533.20391900000004</v>
      </c>
      <c r="Q15" s="38">
        <v>459.588121</v>
      </c>
    </row>
    <row r="16" spans="2:17" x14ac:dyDescent="0.25">
      <c r="B16" s="16"/>
      <c r="C16" s="25">
        <v>2012</v>
      </c>
      <c r="D16" s="41">
        <v>184.138329</v>
      </c>
      <c r="E16" s="41">
        <v>606.83826299999998</v>
      </c>
      <c r="F16" s="42">
        <f t="shared" si="1"/>
        <v>790.97659199999998</v>
      </c>
      <c r="G16" s="41">
        <v>91.502668</v>
      </c>
      <c r="H16" s="41">
        <v>350.73520500000001</v>
      </c>
      <c r="I16" s="42">
        <f t="shared" si="2"/>
        <v>442.23787300000004</v>
      </c>
      <c r="J16" s="26">
        <f t="shared" si="3"/>
        <v>0.49692352752913271</v>
      </c>
      <c r="K16" s="26">
        <f t="shared" si="0"/>
        <v>0.57797147343031008</v>
      </c>
      <c r="L16" s="45">
        <f t="shared" si="0"/>
        <v>0.55910361630524719</v>
      </c>
      <c r="M16" s="47">
        <f t="shared" si="4"/>
        <v>0.14573358372744014</v>
      </c>
      <c r="N16" s="31">
        <f t="shared" si="4"/>
        <v>0.60259305794304052</v>
      </c>
      <c r="O16" s="32">
        <f t="shared" si="5"/>
        <v>0.36551014613984822</v>
      </c>
      <c r="P16" s="37">
        <v>627.87633200000005</v>
      </c>
      <c r="Q16" s="38">
        <v>582.04322200000001</v>
      </c>
    </row>
    <row r="17" spans="1:17" x14ac:dyDescent="0.25">
      <c r="B17" s="16"/>
      <c r="C17" s="25">
        <v>2013</v>
      </c>
      <c r="D17" s="41">
        <v>256.354063</v>
      </c>
      <c r="E17" s="41">
        <v>662.334474</v>
      </c>
      <c r="F17" s="42">
        <f t="shared" si="1"/>
        <v>918.688537</v>
      </c>
      <c r="G17" s="41">
        <v>163.20045500000001</v>
      </c>
      <c r="H17" s="41">
        <v>346.72178600000001</v>
      </c>
      <c r="I17" s="42">
        <f t="shared" si="2"/>
        <v>509.92224099999999</v>
      </c>
      <c r="J17" s="26">
        <f t="shared" si="3"/>
        <v>0.63662129279378732</v>
      </c>
      <c r="K17" s="26">
        <f t="shared" si="0"/>
        <v>0.52348443212696194</v>
      </c>
      <c r="L17" s="45">
        <f t="shared" si="0"/>
        <v>0.5550545374879321</v>
      </c>
      <c r="M17" s="47">
        <f t="shared" si="4"/>
        <v>0.20758802587015313</v>
      </c>
      <c r="N17" s="31">
        <f t="shared" si="4"/>
        <v>0.58327545384936996</v>
      </c>
      <c r="O17" s="32">
        <f t="shared" si="5"/>
        <v>0.36934456789410935</v>
      </c>
      <c r="P17" s="37">
        <v>786.17470500000002</v>
      </c>
      <c r="Q17" s="38">
        <v>594.43918599999995</v>
      </c>
    </row>
    <row r="18" spans="1:17" x14ac:dyDescent="0.25">
      <c r="B18" s="16"/>
      <c r="C18" s="25">
        <v>2014</v>
      </c>
      <c r="D18" s="41">
        <v>141.71485200000001</v>
      </c>
      <c r="E18" s="41">
        <v>542.88876000000005</v>
      </c>
      <c r="F18" s="42">
        <f t="shared" si="1"/>
        <v>684.60361200000011</v>
      </c>
      <c r="G18" s="41">
        <v>94.335138999999998</v>
      </c>
      <c r="H18" s="41">
        <v>360.55392499999999</v>
      </c>
      <c r="I18" s="42">
        <f t="shared" si="2"/>
        <v>454.88906399999996</v>
      </c>
      <c r="J18" s="26">
        <f t="shared" si="3"/>
        <v>0.66566868375941279</v>
      </c>
      <c r="K18" s="26">
        <f t="shared" si="0"/>
        <v>0.66413960200612732</v>
      </c>
      <c r="L18" s="45">
        <f t="shared" si="0"/>
        <v>0.66445612618240157</v>
      </c>
      <c r="M18" s="47">
        <f t="shared" si="4"/>
        <v>0.12048428000994837</v>
      </c>
      <c r="N18" s="31">
        <f t="shared" si="4"/>
        <v>0.56539511637949602</v>
      </c>
      <c r="O18" s="32">
        <f t="shared" si="5"/>
        <v>0.32019357123303577</v>
      </c>
      <c r="P18" s="37">
        <v>782.96636699999999</v>
      </c>
      <c r="Q18" s="38">
        <v>637.70258100000001</v>
      </c>
    </row>
    <row r="19" spans="1:17" x14ac:dyDescent="0.25">
      <c r="B19" s="16"/>
      <c r="C19" s="25">
        <v>2015</v>
      </c>
      <c r="D19" s="41">
        <v>110.60706</v>
      </c>
      <c r="E19" s="41">
        <v>319.21604500000001</v>
      </c>
      <c r="F19" s="42">
        <f t="shared" si="1"/>
        <v>429.823105</v>
      </c>
      <c r="G19" s="41">
        <v>96.492324999999994</v>
      </c>
      <c r="H19" s="41">
        <v>228.611099</v>
      </c>
      <c r="I19" s="42">
        <f t="shared" si="2"/>
        <v>325.10342400000002</v>
      </c>
      <c r="J19" s="26">
        <f t="shared" si="3"/>
        <v>0.87238848044600403</v>
      </c>
      <c r="K19" s="26">
        <f t="shared" si="0"/>
        <v>0.71616418591991515</v>
      </c>
      <c r="L19" s="45">
        <f t="shared" si="0"/>
        <v>0.75636563092623887</v>
      </c>
      <c r="M19" s="47">
        <f t="shared" si="4"/>
        <v>0.11451320361023554</v>
      </c>
      <c r="N19" s="31">
        <f t="shared" si="4"/>
        <v>0.43512895106575061</v>
      </c>
      <c r="O19" s="32">
        <f t="shared" si="5"/>
        <v>0.23764564918907344</v>
      </c>
      <c r="P19" s="37">
        <v>842.63056099999994</v>
      </c>
      <c r="Q19" s="38">
        <v>525.38701100000003</v>
      </c>
    </row>
    <row r="20" spans="1:17" ht="15" customHeight="1" x14ac:dyDescent="0.25">
      <c r="B20" s="16"/>
      <c r="C20" s="25">
        <v>2016</v>
      </c>
      <c r="D20" s="41">
        <v>55.952846999999998</v>
      </c>
      <c r="E20" s="41">
        <v>226.181321</v>
      </c>
      <c r="F20" s="42">
        <f t="shared" si="1"/>
        <v>282.13416799999999</v>
      </c>
      <c r="G20" s="41">
        <v>44.378870999999997</v>
      </c>
      <c r="H20" s="41">
        <v>155.43642299999999</v>
      </c>
      <c r="I20" s="42">
        <f t="shared" si="2"/>
        <v>199.81529399999999</v>
      </c>
      <c r="J20" s="26">
        <f t="shared" si="3"/>
        <v>0.79314768379882439</v>
      </c>
      <c r="K20" s="26">
        <f t="shared" si="0"/>
        <v>0.68722042259183724</v>
      </c>
      <c r="L20" s="45">
        <f t="shared" si="0"/>
        <v>0.70822791658470807</v>
      </c>
      <c r="M20" s="47">
        <f t="shared" si="4"/>
        <v>5.3283588760160774E-2</v>
      </c>
      <c r="N20" s="31">
        <f t="shared" si="4"/>
        <v>0.30334362427752826</v>
      </c>
      <c r="O20" s="32">
        <f t="shared" si="5"/>
        <v>0.14852941577433459</v>
      </c>
      <c r="P20" s="37">
        <v>832.88066800000001</v>
      </c>
      <c r="Q20" s="38">
        <v>512.41038400000002</v>
      </c>
    </row>
    <row r="21" spans="1:17" s="40" customFormat="1" x14ac:dyDescent="0.25">
      <c r="A21" s="1"/>
      <c r="B21" s="16"/>
      <c r="C21" s="25" t="s">
        <v>25</v>
      </c>
      <c r="D21" s="41">
        <v>34.778098</v>
      </c>
      <c r="E21" s="41">
        <v>132.279956</v>
      </c>
      <c r="F21" s="42">
        <f t="shared" si="1"/>
        <v>167.058054</v>
      </c>
      <c r="G21" s="41">
        <v>1.796082</v>
      </c>
      <c r="H21" s="41">
        <v>18.018433999999999</v>
      </c>
      <c r="I21" s="42">
        <f t="shared" si="2"/>
        <v>19.814515999999998</v>
      </c>
      <c r="J21" s="26">
        <f>+G21/D21</f>
        <v>5.1644054830140507E-2</v>
      </c>
      <c r="K21" s="26">
        <f t="shared" si="0"/>
        <v>0.1362143936606692</v>
      </c>
      <c r="L21" s="45">
        <f t="shared" si="0"/>
        <v>0.118608564661001</v>
      </c>
      <c r="M21" s="47">
        <f t="shared" si="4"/>
        <v>7.4707223238908568E-3</v>
      </c>
      <c r="N21" s="31">
        <f t="shared" si="4"/>
        <v>0.13865309679172785</v>
      </c>
      <c r="O21" s="32">
        <f t="shared" si="5"/>
        <v>5.3499325134685707E-2</v>
      </c>
      <c r="P21" s="37">
        <v>240.41611</v>
      </c>
      <c r="Q21" s="38">
        <v>129.95334700000001</v>
      </c>
    </row>
    <row r="22" spans="1:17" s="40" customFormat="1" x14ac:dyDescent="0.25">
      <c r="A22" s="1"/>
      <c r="B22" s="16"/>
      <c r="C22" s="27" t="s">
        <v>31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22">
        <f>SUM(P13:P21)</f>
        <v>5578.6439310000005</v>
      </c>
      <c r="Q22" s="122">
        <f>SUM(Q13:Q21)</f>
        <v>4240.1031559999992</v>
      </c>
    </row>
    <row r="23" spans="1:17" x14ac:dyDescent="0.25">
      <c r="B23" s="16"/>
      <c r="C23" s="156" t="s">
        <v>30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7"/>
    </row>
    <row r="24" spans="1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6" spans="1:17" ht="15" customHeight="1" x14ac:dyDescent="0.25"/>
    <row r="27" spans="1:17" x14ac:dyDescent="0.25">
      <c r="B27" s="13" t="s">
        <v>83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5"/>
    </row>
    <row r="28" spans="1:17" ht="15" customHeight="1" x14ac:dyDescent="0.25">
      <c r="B28" s="16"/>
      <c r="C28" s="133" t="s">
        <v>86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7"/>
      <c r="Q28" s="35"/>
    </row>
    <row r="29" spans="1:17" x14ac:dyDescent="0.25">
      <c r="B29" s="16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7"/>
      <c r="Q29" s="35"/>
    </row>
    <row r="30" spans="1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1:17" x14ac:dyDescent="0.25">
      <c r="B31" s="16"/>
      <c r="C31" s="12"/>
      <c r="D31" s="12"/>
      <c r="E31" s="12"/>
      <c r="F31" s="12"/>
      <c r="G31" s="30" t="s">
        <v>2</v>
      </c>
      <c r="H31" s="30" t="s">
        <v>23</v>
      </c>
      <c r="I31" s="30" t="s">
        <v>24</v>
      </c>
      <c r="J31" s="30" t="s">
        <v>1</v>
      </c>
      <c r="K31" s="30" t="s">
        <v>38</v>
      </c>
      <c r="L31" s="12"/>
      <c r="M31" s="12"/>
      <c r="N31" s="12"/>
      <c r="O31" s="12"/>
      <c r="P31" s="63"/>
      <c r="Q31" s="35"/>
    </row>
    <row r="32" spans="1:17" x14ac:dyDescent="0.25">
      <c r="B32" s="16"/>
      <c r="C32" s="12"/>
      <c r="D32" s="12"/>
      <c r="E32" s="12"/>
      <c r="F32" s="12"/>
      <c r="G32" s="48">
        <v>2009</v>
      </c>
      <c r="H32" s="58">
        <v>45.22810947</v>
      </c>
      <c r="I32" s="58">
        <v>125.30837552</v>
      </c>
      <c r="J32" s="58">
        <f>+I32+H32</f>
        <v>170.53648498999999</v>
      </c>
      <c r="K32" s="49"/>
      <c r="L32" s="12"/>
      <c r="M32" s="12"/>
      <c r="N32" s="12"/>
      <c r="O32" s="12"/>
      <c r="P32" s="63"/>
      <c r="Q32" s="35"/>
    </row>
    <row r="33" spans="2:17" x14ac:dyDescent="0.25">
      <c r="B33" s="16"/>
      <c r="C33" s="12"/>
      <c r="D33" s="12"/>
      <c r="E33" s="12"/>
      <c r="F33" s="12"/>
      <c r="G33" s="48">
        <v>2010</v>
      </c>
      <c r="H33" s="58">
        <v>57.215774240000002</v>
      </c>
      <c r="I33" s="58">
        <v>243.54428125000001</v>
      </c>
      <c r="J33" s="58">
        <f t="shared" ref="J33:J40" si="6">+I33+H33</f>
        <v>300.76005549000001</v>
      </c>
      <c r="K33" s="50">
        <f>+J33/J32-1</f>
        <v>0.76361120324273224</v>
      </c>
      <c r="L33" s="12"/>
      <c r="M33" s="12"/>
      <c r="N33" s="12"/>
      <c r="O33" s="12"/>
      <c r="P33" s="63"/>
      <c r="Q33" s="35"/>
    </row>
    <row r="34" spans="2:17" x14ac:dyDescent="0.25">
      <c r="B34" s="16"/>
      <c r="C34" s="12"/>
      <c r="D34" s="12"/>
      <c r="E34" s="12"/>
      <c r="F34" s="12"/>
      <c r="G34" s="48">
        <v>2011</v>
      </c>
      <c r="H34" s="58">
        <v>125.67401442000001</v>
      </c>
      <c r="I34" s="58">
        <v>298.46216863999996</v>
      </c>
      <c r="J34" s="58">
        <f t="shared" si="6"/>
        <v>424.13618305999995</v>
      </c>
      <c r="K34" s="50">
        <f t="shared" ref="K34:K40" si="7">+J34/J33-1</f>
        <v>0.41021447269317335</v>
      </c>
      <c r="L34" s="12"/>
      <c r="M34" s="12"/>
      <c r="N34" s="12"/>
      <c r="O34" s="12"/>
      <c r="P34" s="63"/>
      <c r="Q34" s="35"/>
    </row>
    <row r="35" spans="2:17" ht="15" customHeight="1" x14ac:dyDescent="0.25">
      <c r="B35" s="16"/>
      <c r="C35" s="12"/>
      <c r="D35" s="12"/>
      <c r="E35" s="12"/>
      <c r="F35" s="12"/>
      <c r="G35" s="48">
        <v>2012</v>
      </c>
      <c r="H35" s="58">
        <v>131.97251298999998</v>
      </c>
      <c r="I35" s="58">
        <v>412.04978420999998</v>
      </c>
      <c r="J35" s="58">
        <f t="shared" si="6"/>
        <v>544.02229719999991</v>
      </c>
      <c r="K35" s="50">
        <f t="shared" si="7"/>
        <v>0.28265948279880759</v>
      </c>
      <c r="L35" s="12"/>
      <c r="M35" s="12"/>
      <c r="N35" s="12"/>
      <c r="O35" s="12"/>
      <c r="P35" s="63"/>
      <c r="Q35" s="35"/>
    </row>
    <row r="36" spans="2:17" x14ac:dyDescent="0.25">
      <c r="B36" s="16"/>
      <c r="C36" s="12"/>
      <c r="D36" s="12"/>
      <c r="E36" s="12"/>
      <c r="F36" s="12"/>
      <c r="G36" s="48">
        <v>2013</v>
      </c>
      <c r="H36" s="58">
        <v>108.52452451000001</v>
      </c>
      <c r="I36" s="58">
        <v>284.800456</v>
      </c>
      <c r="J36" s="58">
        <f t="shared" si="6"/>
        <v>393.32498050999999</v>
      </c>
      <c r="K36" s="50">
        <f t="shared" si="7"/>
        <v>-0.27700577249428215</v>
      </c>
      <c r="L36" s="12"/>
      <c r="M36" s="12"/>
      <c r="N36" s="12"/>
      <c r="O36" s="12"/>
      <c r="P36" s="63"/>
    </row>
    <row r="37" spans="2:17" x14ac:dyDescent="0.25">
      <c r="B37" s="16"/>
      <c r="C37" s="12"/>
      <c r="D37" s="12"/>
      <c r="E37" s="12"/>
      <c r="F37" s="12"/>
      <c r="G37" s="48">
        <v>2014</v>
      </c>
      <c r="H37" s="58">
        <v>113.17196229000001</v>
      </c>
      <c r="I37" s="58">
        <v>315.45036106999999</v>
      </c>
      <c r="J37" s="58">
        <f t="shared" si="6"/>
        <v>428.62232336</v>
      </c>
      <c r="K37" s="50">
        <f t="shared" si="7"/>
        <v>8.9740912983030219E-2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8">
        <v>2015</v>
      </c>
      <c r="H38" s="58">
        <v>56.613074590000004</v>
      </c>
      <c r="I38" s="58">
        <v>169.48255866999997</v>
      </c>
      <c r="J38" s="58">
        <f t="shared" si="6"/>
        <v>226.09563325999997</v>
      </c>
      <c r="K38" s="50">
        <f t="shared" si="7"/>
        <v>-0.47250616466351847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8">
        <v>2016</v>
      </c>
      <c r="H39" s="58">
        <v>48.144662070000003</v>
      </c>
      <c r="I39" s="58">
        <v>113.39071194</v>
      </c>
      <c r="J39" s="58">
        <f t="shared" si="6"/>
        <v>161.53537401</v>
      </c>
      <c r="K39" s="50">
        <f t="shared" si="7"/>
        <v>-0.2855440342616371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8" t="s">
        <v>25</v>
      </c>
      <c r="H40" s="58">
        <v>6.7631985099999996</v>
      </c>
      <c r="I40" s="58">
        <v>21.87475053</v>
      </c>
      <c r="J40" s="58">
        <f t="shared" si="6"/>
        <v>28.637949039999999</v>
      </c>
      <c r="K40" s="50">
        <f t="shared" si="7"/>
        <v>-0.8227140698097053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31</v>
      </c>
      <c r="H41" s="51"/>
      <c r="I41" s="51"/>
      <c r="J41" s="51"/>
      <c r="K41" s="51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29" t="s">
        <v>84</v>
      </c>
      <c r="H42" s="129"/>
      <c r="I42" s="129"/>
      <c r="J42" s="129"/>
      <c r="K42" s="12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28" t="s">
        <v>113</v>
      </c>
      <c r="E44" s="128"/>
      <c r="F44" s="128"/>
      <c r="G44" s="128"/>
      <c r="H44" s="128"/>
      <c r="I44" s="21"/>
      <c r="J44" s="128" t="s">
        <v>114</v>
      </c>
      <c r="K44" s="128"/>
      <c r="L44" s="128"/>
      <c r="M44" s="128"/>
      <c r="N44" s="128"/>
      <c r="O44" s="12"/>
      <c r="P44" s="17"/>
    </row>
    <row r="45" spans="2:17" x14ac:dyDescent="0.25">
      <c r="B45" s="16"/>
      <c r="C45" s="12"/>
      <c r="D45" s="30" t="s">
        <v>73</v>
      </c>
      <c r="E45" s="30">
        <v>2016</v>
      </c>
      <c r="F45" s="30" t="s">
        <v>74</v>
      </c>
      <c r="G45" s="30" t="s">
        <v>25</v>
      </c>
      <c r="H45" s="30" t="s">
        <v>74</v>
      </c>
      <c r="I45" s="21"/>
      <c r="J45" s="30" t="s">
        <v>73</v>
      </c>
      <c r="K45" s="30">
        <v>2016</v>
      </c>
      <c r="L45" s="30" t="s">
        <v>74</v>
      </c>
      <c r="M45" s="30" t="s">
        <v>25</v>
      </c>
      <c r="N45" s="30" t="s">
        <v>74</v>
      </c>
      <c r="O45" s="12"/>
      <c r="P45" s="17"/>
    </row>
    <row r="46" spans="2:17" x14ac:dyDescent="0.25">
      <c r="B46" s="16"/>
      <c r="C46" s="12"/>
      <c r="D46" s="49" t="s">
        <v>75</v>
      </c>
      <c r="E46" s="68">
        <f>+E57</f>
        <v>17.0967956</v>
      </c>
      <c r="F46" s="50">
        <f>+E46/E48</f>
        <v>0.355113004535001</v>
      </c>
      <c r="G46" s="68">
        <f>+G57</f>
        <v>1.2165416099999999</v>
      </c>
      <c r="H46" s="50">
        <f>+G46/G48</f>
        <v>0.17987666755622111</v>
      </c>
      <c r="I46" s="21"/>
      <c r="J46" s="49" t="s">
        <v>75</v>
      </c>
      <c r="K46" s="68">
        <f>+K57</f>
        <v>51.29038688</v>
      </c>
      <c r="L46" s="50">
        <f>+K46/K48</f>
        <v>0.45233322908440676</v>
      </c>
      <c r="M46" s="68">
        <f>+M57</f>
        <v>3.6496249000000001</v>
      </c>
      <c r="N46" s="50">
        <f>+M46/M48</f>
        <v>0.16684189815078088</v>
      </c>
      <c r="O46" s="12"/>
      <c r="P46" s="17"/>
    </row>
    <row r="47" spans="2:17" x14ac:dyDescent="0.25">
      <c r="B47" s="16"/>
      <c r="C47" s="12"/>
      <c r="D47" s="49" t="s">
        <v>3</v>
      </c>
      <c r="E47" s="68">
        <v>31.047866469999999</v>
      </c>
      <c r="F47" s="50">
        <f>+E47/E48</f>
        <v>0.64488699546499906</v>
      </c>
      <c r="G47" s="68">
        <v>5.5466568999999994</v>
      </c>
      <c r="H47" s="50">
        <f>+G47/G48</f>
        <v>0.82012333244377889</v>
      </c>
      <c r="I47" s="21"/>
      <c r="J47" s="49" t="s">
        <v>3</v>
      </c>
      <c r="K47" s="68">
        <v>62.100325060000003</v>
      </c>
      <c r="L47" s="50">
        <f>+K47/K48</f>
        <v>0.54766677091559324</v>
      </c>
      <c r="M47" s="68">
        <v>18.225125630000001</v>
      </c>
      <c r="N47" s="50">
        <f>+M47/M48</f>
        <v>0.83315810184921912</v>
      </c>
      <c r="O47" s="12"/>
      <c r="P47" s="17"/>
    </row>
    <row r="48" spans="2:17" x14ac:dyDescent="0.25">
      <c r="B48" s="16"/>
      <c r="C48" s="12"/>
      <c r="D48" s="59" t="s">
        <v>1</v>
      </c>
      <c r="E48" s="69">
        <f>SUM(E46:E47)</f>
        <v>48.144662069999995</v>
      </c>
      <c r="F48" s="60">
        <f>SUM(F46:F47)</f>
        <v>1</v>
      </c>
      <c r="G48" s="69">
        <f>SUM(G46:G47)</f>
        <v>6.7631985099999996</v>
      </c>
      <c r="H48" s="60">
        <f>SUM(H46:H47)</f>
        <v>1</v>
      </c>
      <c r="I48" s="21"/>
      <c r="J48" s="59" t="s">
        <v>1</v>
      </c>
      <c r="K48" s="69">
        <f>SUM(K46:K47)</f>
        <v>113.39071194</v>
      </c>
      <c r="L48" s="60">
        <f>SUM(L46:L47)</f>
        <v>1</v>
      </c>
      <c r="M48" s="69">
        <f>SUM(M46:M47)</f>
        <v>21.87475053</v>
      </c>
      <c r="N48" s="60">
        <f>SUM(N46:N47)</f>
        <v>1</v>
      </c>
      <c r="O48" s="12"/>
      <c r="P48" s="17"/>
    </row>
    <row r="49" spans="2:16" x14ac:dyDescent="0.25">
      <c r="B49" s="16"/>
      <c r="C49" s="12"/>
      <c r="D49" s="61"/>
      <c r="E49" s="61"/>
      <c r="F49" s="61"/>
      <c r="G49" s="61"/>
      <c r="H49" s="61"/>
      <c r="I49" s="21"/>
      <c r="J49" s="61"/>
      <c r="K49" s="61"/>
      <c r="L49" s="61"/>
      <c r="M49" s="61"/>
      <c r="N49" s="61"/>
      <c r="O49" s="12"/>
      <c r="P49" s="17"/>
    </row>
    <row r="50" spans="2:16" x14ac:dyDescent="0.25">
      <c r="B50" s="16"/>
      <c r="C50" s="12"/>
      <c r="D50" s="30" t="s">
        <v>76</v>
      </c>
      <c r="E50" s="30">
        <v>2016</v>
      </c>
      <c r="F50" s="30" t="s">
        <v>74</v>
      </c>
      <c r="G50" s="30" t="s">
        <v>25</v>
      </c>
      <c r="H50" s="30" t="s">
        <v>74</v>
      </c>
      <c r="I50" s="21"/>
      <c r="J50" s="30" t="s">
        <v>76</v>
      </c>
      <c r="K50" s="30">
        <v>2016</v>
      </c>
      <c r="L50" s="30" t="s">
        <v>74</v>
      </c>
      <c r="M50" s="30" t="s">
        <v>25</v>
      </c>
      <c r="N50" s="30" t="s">
        <v>74</v>
      </c>
      <c r="O50" s="12"/>
      <c r="P50" s="17"/>
    </row>
    <row r="51" spans="2:16" x14ac:dyDescent="0.25">
      <c r="B51" s="16"/>
      <c r="C51" s="12"/>
      <c r="D51" s="62" t="s">
        <v>77</v>
      </c>
      <c r="E51" s="68"/>
      <c r="F51" s="50">
        <f>+E51/E57</f>
        <v>0</v>
      </c>
      <c r="G51" s="68"/>
      <c r="H51" s="50">
        <f>+G51/G57</f>
        <v>0</v>
      </c>
      <c r="I51" s="21"/>
      <c r="J51" s="62" t="s">
        <v>77</v>
      </c>
      <c r="K51" s="68"/>
      <c r="L51" s="50">
        <f>+K51/K57</f>
        <v>0</v>
      </c>
      <c r="M51" s="68"/>
      <c r="N51" s="50">
        <f>+M51/M57</f>
        <v>0</v>
      </c>
      <c r="O51" s="12"/>
      <c r="P51" s="17"/>
    </row>
    <row r="52" spans="2:16" x14ac:dyDescent="0.25">
      <c r="B52" s="16"/>
      <c r="C52" s="12"/>
      <c r="D52" s="62" t="s">
        <v>78</v>
      </c>
      <c r="E52" s="68"/>
      <c r="F52" s="50">
        <f>+E52/E57</f>
        <v>0</v>
      </c>
      <c r="G52" s="68"/>
      <c r="H52" s="50">
        <f>+G52/G57</f>
        <v>0</v>
      </c>
      <c r="I52" s="21"/>
      <c r="J52" s="62" t="s">
        <v>78</v>
      </c>
      <c r="K52" s="68"/>
      <c r="L52" s="50">
        <f>+K52/K57</f>
        <v>0</v>
      </c>
      <c r="M52" s="68"/>
      <c r="N52" s="50">
        <f>+M52/M57</f>
        <v>0</v>
      </c>
      <c r="O52" s="12"/>
      <c r="P52" s="17"/>
    </row>
    <row r="53" spans="2:16" x14ac:dyDescent="0.25">
      <c r="B53" s="16"/>
      <c r="C53" s="12"/>
      <c r="D53" s="62" t="s">
        <v>79</v>
      </c>
      <c r="E53" s="68">
        <v>14.15971848</v>
      </c>
      <c r="F53" s="50">
        <f>+E53/E57</f>
        <v>0.82820891185012468</v>
      </c>
      <c r="G53" s="68"/>
      <c r="H53" s="50">
        <f>+G53/G57</f>
        <v>0</v>
      </c>
      <c r="I53" s="21"/>
      <c r="J53" s="62" t="s">
        <v>79</v>
      </c>
      <c r="K53" s="68">
        <v>42.479155560000002</v>
      </c>
      <c r="L53" s="50">
        <f>+K53/K57</f>
        <v>0.82820891289794851</v>
      </c>
      <c r="M53" s="68"/>
      <c r="N53" s="50">
        <f>+M53/M57</f>
        <v>0</v>
      </c>
      <c r="O53" s="12"/>
      <c r="P53" s="17"/>
    </row>
    <row r="54" spans="2:16" x14ac:dyDescent="0.25">
      <c r="B54" s="16"/>
      <c r="C54" s="12"/>
      <c r="D54" s="62" t="s">
        <v>80</v>
      </c>
      <c r="E54" s="68">
        <v>2.9370771199999997</v>
      </c>
      <c r="F54" s="50">
        <f>+E54/E57</f>
        <v>0.17179108814987526</v>
      </c>
      <c r="G54" s="68">
        <v>1.2165416099999999</v>
      </c>
      <c r="H54" s="50">
        <f>+G54/G57</f>
        <v>1</v>
      </c>
      <c r="I54" s="21"/>
      <c r="J54" s="62" t="s">
        <v>80</v>
      </c>
      <c r="K54" s="68">
        <v>8.811231320000001</v>
      </c>
      <c r="L54" s="50">
        <f>+K54/K57</f>
        <v>0.17179108710205154</v>
      </c>
      <c r="M54" s="68">
        <v>3.6496249000000001</v>
      </c>
      <c r="N54" s="50">
        <f>+M54/M57</f>
        <v>1</v>
      </c>
      <c r="O54" s="12"/>
      <c r="P54" s="17"/>
    </row>
    <row r="55" spans="2:16" x14ac:dyDescent="0.25">
      <c r="B55" s="16"/>
      <c r="C55" s="12"/>
      <c r="D55" s="49" t="s">
        <v>81</v>
      </c>
      <c r="E55" s="68"/>
      <c r="F55" s="50">
        <f>+E55/E57</f>
        <v>0</v>
      </c>
      <c r="G55" s="68"/>
      <c r="H55" s="50">
        <f>+G55/G57</f>
        <v>0</v>
      </c>
      <c r="I55" s="21"/>
      <c r="J55" s="49" t="s">
        <v>81</v>
      </c>
      <c r="K55" s="68"/>
      <c r="L55" s="50">
        <f>+K55/K57</f>
        <v>0</v>
      </c>
      <c r="M55" s="68"/>
      <c r="N55" s="50">
        <f>+M55/M57</f>
        <v>0</v>
      </c>
      <c r="O55" s="12"/>
      <c r="P55" s="17"/>
    </row>
    <row r="56" spans="2:16" x14ac:dyDescent="0.25">
      <c r="B56" s="16"/>
      <c r="C56" s="12"/>
      <c r="D56" s="62" t="s">
        <v>82</v>
      </c>
      <c r="E56" s="68"/>
      <c r="F56" s="50">
        <f>+E56/E57</f>
        <v>0</v>
      </c>
      <c r="G56" s="68"/>
      <c r="H56" s="50">
        <f>+G56/G57</f>
        <v>0</v>
      </c>
      <c r="I56" s="21"/>
      <c r="J56" s="62" t="s">
        <v>82</v>
      </c>
      <c r="K56" s="68"/>
      <c r="L56" s="50">
        <f>+K56/K57</f>
        <v>0</v>
      </c>
      <c r="M56" s="68"/>
      <c r="N56" s="50">
        <f>+M56/M57</f>
        <v>0</v>
      </c>
      <c r="O56" s="12"/>
      <c r="P56" s="17"/>
    </row>
    <row r="57" spans="2:16" x14ac:dyDescent="0.25">
      <c r="B57" s="16"/>
      <c r="C57" s="12"/>
      <c r="D57" s="59" t="s">
        <v>1</v>
      </c>
      <c r="E57" s="69">
        <f>SUM(E51:E56)</f>
        <v>17.0967956</v>
      </c>
      <c r="F57" s="60">
        <f>SUM(F51:F56)</f>
        <v>1</v>
      </c>
      <c r="G57" s="69">
        <f>SUM(G51:G56)</f>
        <v>1.2165416099999999</v>
      </c>
      <c r="H57" s="60">
        <f>SUM(H51:H56)</f>
        <v>1</v>
      </c>
      <c r="I57" s="21"/>
      <c r="J57" s="59" t="s">
        <v>1</v>
      </c>
      <c r="K57" s="69">
        <f>SUM(K51:K56)</f>
        <v>51.29038688</v>
      </c>
      <c r="L57" s="60">
        <f>SUM(L51:L56)</f>
        <v>1</v>
      </c>
      <c r="M57" s="69">
        <f>SUM(M51:M56)</f>
        <v>3.6496249000000001</v>
      </c>
      <c r="N57" s="60">
        <f>SUM(N51:N56)</f>
        <v>1</v>
      </c>
      <c r="O57" s="12"/>
      <c r="P57" s="17"/>
    </row>
    <row r="58" spans="2:16" x14ac:dyDescent="0.25">
      <c r="B58" s="16"/>
      <c r="C58" s="12"/>
      <c r="D58" s="129" t="s">
        <v>84</v>
      </c>
      <c r="E58" s="129"/>
      <c r="F58" s="129"/>
      <c r="G58" s="129"/>
      <c r="H58" s="129"/>
      <c r="I58" s="12"/>
      <c r="J58" s="129" t="s">
        <v>84</v>
      </c>
      <c r="K58" s="129"/>
      <c r="L58" s="129"/>
      <c r="M58" s="129"/>
      <c r="N58" s="12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mergeCells count="16">
    <mergeCell ref="B1:P2"/>
    <mergeCell ref="C11:C12"/>
    <mergeCell ref="D11:F11"/>
    <mergeCell ref="G11:I11"/>
    <mergeCell ref="J11:J12"/>
    <mergeCell ref="K11:K12"/>
    <mergeCell ref="L11:L12"/>
    <mergeCell ref="M11:O11"/>
    <mergeCell ref="J58:N58"/>
    <mergeCell ref="D58:H58"/>
    <mergeCell ref="C8:O9"/>
    <mergeCell ref="D44:H44"/>
    <mergeCell ref="J44:N44"/>
    <mergeCell ref="C23:O23"/>
    <mergeCell ref="G42:K42"/>
    <mergeCell ref="C28:O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Detalle</vt:lpstr>
      <vt:lpstr>Cuadro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Roy Condor - Perucamaras</cp:lastModifiedBy>
  <cp:lastPrinted>2016-11-30T16:13:15Z</cp:lastPrinted>
  <dcterms:created xsi:type="dcterms:W3CDTF">2016-09-29T15:08:51Z</dcterms:created>
  <dcterms:modified xsi:type="dcterms:W3CDTF">2017-05-03T13:26:14Z</dcterms:modified>
</cp:coreProperties>
</file>